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Програм ПОДРШКА ПРИВРЕДИ И ПОЉ" sheetId="1" r:id="rId1"/>
    <sheet name="ПA 1" sheetId="2" r:id="rId2"/>
    <sheet name="ПA 1 - Пројекти" sheetId="3" r:id="rId3"/>
    <sheet name="ПA 2" sheetId="4" r:id="rId4"/>
    <sheet name="ПA 2 - Пројекти" sheetId="5" r:id="rId5"/>
    <sheet name="ПA 3" sheetId="6" r:id="rId6"/>
    <sheet name="ПA 3 - Пројекти" sheetId="7" r:id="rId7"/>
  </sheets>
  <definedNames>
    <definedName name="_xlnm_Print_Area" localSheetId="1">'ПA 1'!$A$1:$I$33</definedName>
    <definedName name="_xlnm_Print_Area" localSheetId="3">'ПA 2'!$A$1:$I$42</definedName>
    <definedName name="_xlnm_Print_Area" localSheetId="5">'ПA 3'!$A$1:$I$27</definedName>
    <definedName name="_xlnm_Print_Area" localSheetId="0">'Програм ПОДРШКА ПРИВРЕДИ И ПОЉ'!$A$1:$I$28</definedName>
    <definedName name="_xlnm.Print_Area" localSheetId="1">'ПA 1'!$A$1:$I$33</definedName>
    <definedName name="_xlnm.Print_Area" localSheetId="3">'ПA 2'!$A$1:$I$42</definedName>
    <definedName name="_xlnm.Print_Area" localSheetId="5">'ПA 3'!$A$1:$I$27</definedName>
    <definedName name="_xlnm.Print_Area" localSheetId="0">'Програм ПОДРШКА ПРИВРЕДИ И ПОЉ'!$A$1:$I$28</definedName>
  </definedNames>
  <calcPr fullCalcOnLoad="1"/>
</workbook>
</file>

<file path=xl/sharedStrings.xml><?xml version="1.0" encoding="utf-8"?>
<sst xmlns="http://schemas.openxmlformats.org/spreadsheetml/2006/main" count="331" uniqueCount="158">
  <si>
    <t xml:space="preserve">      Програмски Буџет    
 ПРОГРАМ</t>
  </si>
  <si>
    <t>Назив програма:</t>
  </si>
  <si>
    <t>Привреда и пољопривреда</t>
  </si>
  <si>
    <t>Сврха:</t>
  </si>
  <si>
    <t>Осигурање  привредне пољопривредне дјелатности</t>
  </si>
  <si>
    <t>Основ:</t>
  </si>
  <si>
    <t>Буџет града</t>
  </si>
  <si>
    <t>Опис:</t>
  </si>
  <si>
    <t>Одговорно лице за 
спровођење програма:</t>
  </si>
  <si>
    <t>Начелник Одјељења</t>
  </si>
  <si>
    <t>Назив орг јединице / 
Буџетског корисника:</t>
  </si>
  <si>
    <t>Одјељење за  пољопривреду и рурални развој и Одјељење за привреду и друштвене дјелатности</t>
  </si>
  <si>
    <t>Циљ*</t>
  </si>
  <si>
    <t>Индикатори исхода**</t>
  </si>
  <si>
    <t>Назив индикатора</t>
  </si>
  <si>
    <t>Вриједност у базној години (2020)</t>
  </si>
  <si>
    <t>Циљана вриједност 2022</t>
  </si>
  <si>
    <t>Циљана вриједност 2023</t>
  </si>
  <si>
    <t>Циљана вриједност 2024</t>
  </si>
  <si>
    <t>Извор верификације за сваки индикатор исхода</t>
  </si>
  <si>
    <t>Повећање привредне активности у граду Градишка</t>
  </si>
  <si>
    <t>Повећање броја запослених (од тога жене)</t>
  </si>
  <si>
    <t>11.081 (48,33%)</t>
  </si>
  <si>
    <t>11.250 (50%)</t>
  </si>
  <si>
    <t>11.500 (50%)</t>
  </si>
  <si>
    <t>11.800 (50%)</t>
  </si>
  <si>
    <t>Пореска управа РС</t>
  </si>
  <si>
    <t>Одјељење за привреду и друштвене дјелатности, АПИФ, Пореска управа РС</t>
  </si>
  <si>
    <t>Број привредних субјеката на 1000 становника у односу на просјек РС</t>
  </si>
  <si>
    <t>Одјељење за привреду и друштвене дјелатности</t>
  </si>
  <si>
    <t>Циљ</t>
  </si>
  <si>
    <t>Индикатори исхода</t>
  </si>
  <si>
    <t>Повећање пољопривредне активности у граду Градишка</t>
  </si>
  <si>
    <t>Повећање броја газдинстава</t>
  </si>
  <si>
    <t>Одјељење за пољопривреду и рурални развој, АПИФ, Пореска управа РС</t>
  </si>
  <si>
    <t xml:space="preserve">Искориштеност пољопривредног земљишта </t>
  </si>
  <si>
    <t>Подршка ЈП "Противградна превентива РС" а.д. Градишка</t>
  </si>
  <si>
    <t>Повећање броја противградних станица на подручју града</t>
  </si>
  <si>
    <t>ЈП ,,Противградна превентива РС“ а.д Градишка</t>
  </si>
  <si>
    <t>Списак програмских мјера</t>
  </si>
  <si>
    <t>Расходи у базној год (2020)</t>
  </si>
  <si>
    <t>Расходи
 у 2023</t>
  </si>
  <si>
    <t>УКУПНО (2021-2023):</t>
  </si>
  <si>
    <t>Мјера:</t>
  </si>
  <si>
    <t>Подршка предузетништву</t>
  </si>
  <si>
    <t>Подршка  пољопривреди</t>
  </si>
  <si>
    <t>Инфраструктурно опремање индустријске зоне</t>
  </si>
  <si>
    <t>УКУПНО</t>
  </si>
  <si>
    <t xml:space="preserve">Програмски буџет - МЈЕРА </t>
  </si>
  <si>
    <t xml:space="preserve">Програм коме припада: </t>
  </si>
  <si>
    <t>ПОДРШКА ПРИВРЕДИ</t>
  </si>
  <si>
    <t>Назив:</t>
  </si>
  <si>
    <t xml:space="preserve">Подршка предузетништву </t>
  </si>
  <si>
    <t>Подршка одрживости и повећању привредне активности због неповољне економске ситуације изазване пандемијом вируса COVID - 19</t>
  </si>
  <si>
    <t>Буџет града, Програм утрошка средстава и подзаконски акти (правилник о начину додјеле средстава)</t>
  </si>
  <si>
    <t>Подршка предузетницима за одржање и повећање нивоа привредне активности и постојећег броја запослених радника</t>
  </si>
  <si>
    <t>Одговорно лице за 
спровођење прог активности:</t>
  </si>
  <si>
    <t>Индикатори исхода/излазног резултата**</t>
  </si>
  <si>
    <t>Подршка одрживости привредне активности</t>
  </si>
  <si>
    <t>Проценат буџета за привреду</t>
  </si>
  <si>
    <t>Одјељење за финансије, Одјељење за привреду и пољопривреду и Одјељење за инспекције</t>
  </si>
  <si>
    <t xml:space="preserve">Број корисника </t>
  </si>
  <si>
    <t>Број нових радника</t>
  </si>
  <si>
    <t>(опис циља)</t>
  </si>
  <si>
    <t>Назив индикатора 1</t>
  </si>
  <si>
    <t>Назив индикатора 2</t>
  </si>
  <si>
    <t>Индикатори исхода/излазног резултата</t>
  </si>
  <si>
    <t>Циљана вриједност 2021</t>
  </si>
  <si>
    <t>Назив индикатора 3</t>
  </si>
  <si>
    <t xml:space="preserve">Расходи и издаци директно везани за програмску активност </t>
  </si>
  <si>
    <t>Вриједност у базној години (2022)</t>
  </si>
  <si>
    <t>УКУПНО (2022-2024):</t>
  </si>
  <si>
    <t>Подстицаји за развој предузетништва</t>
  </si>
  <si>
    <t>Подстицаји за новоосноване привредне субјекте</t>
  </si>
  <si>
    <t>Програм додјеле субвенција пословним субјектима (COVID 19)</t>
  </si>
  <si>
    <t>УКУПНО:</t>
  </si>
  <si>
    <t>Извори финансирања</t>
  </si>
  <si>
    <t>Извори у базној год (2020)</t>
  </si>
  <si>
    <t>Извори у базној год (2022)</t>
  </si>
  <si>
    <t>Извори
 у 2023</t>
  </si>
  <si>
    <t>Извори
 у 2024</t>
  </si>
  <si>
    <t>Буџет града Градишка</t>
  </si>
  <si>
    <t>Списак пројеката у оквиру програмске активности</t>
  </si>
  <si>
    <t>Расходи у базној год (2022)</t>
  </si>
  <si>
    <t>Расходи
 у 2024</t>
  </si>
  <si>
    <t>Пројекат:</t>
  </si>
  <si>
    <t>Одрживост нивоа привредне активности</t>
  </si>
  <si>
    <t>Задржавање броја запослених радника</t>
  </si>
  <si>
    <t xml:space="preserve">Програмски буџет - МЈЕРА
</t>
  </si>
  <si>
    <t>ПОДРШКА ПОЉОПРИВРЕДИ</t>
  </si>
  <si>
    <t xml:space="preserve">Програм подршке пољопривреди </t>
  </si>
  <si>
    <t>Одјељење за  пољопривреду и рурални развој</t>
  </si>
  <si>
    <t>Суфинансирање пољопривредне производње са циљем њеног одржања и даљег развоја</t>
  </si>
  <si>
    <t>Стратегија развоја града Градишка, Буџет града, Програм утрошка средстава и подзаконски акти (правилник о начину додјеле средстава)</t>
  </si>
  <si>
    <t xml:space="preserve">Субвенције у области биљне и  сточарске производње, подршка организовању пољопривредних произвођача, подршка промоцији пољопривредне производње </t>
  </si>
  <si>
    <t xml:space="preserve"> Начелник одјељења</t>
  </si>
  <si>
    <t>Стварање одрживе и конкурентне пољопривредне производње</t>
  </si>
  <si>
    <t>Проценат буџета за пољопривреду</t>
  </si>
  <si>
    <t>Одјељење за финансије, Одјељење за пољопривреду и рурални развој и Одјељење за инспекције</t>
  </si>
  <si>
    <t>Број корисника средстава 
(од тога жена)</t>
  </si>
  <si>
    <t>350 (3,14%)</t>
  </si>
  <si>
    <t>400 (15%)</t>
  </si>
  <si>
    <t>438 (19%)</t>
  </si>
  <si>
    <t>450 (20%)</t>
  </si>
  <si>
    <t>Одјељење за финансије, Одјељење пољопривреду и рурални развој и Одјељење за инспекције</t>
  </si>
  <si>
    <t>Број регистрованих газдинстава</t>
  </si>
  <si>
    <t>2800</t>
  </si>
  <si>
    <t>2900</t>
  </si>
  <si>
    <t>Заштита пољопривредне производње од елементарне непогоде - града</t>
  </si>
  <si>
    <t>Број противградних станица на подручју града</t>
  </si>
  <si>
    <t xml:space="preserve">Расходи за стручне услуге </t>
  </si>
  <si>
    <t xml:space="preserve">Остали некласификовани расходи (манифестације, едукације) </t>
  </si>
  <si>
    <t>Средства за подршку развоју пољопривреде и подстицаји за рурални развој</t>
  </si>
  <si>
    <t>Помоћ ЈП Противградна превентива (и остале помоћи)</t>
  </si>
  <si>
    <t>Трансфери ентитету</t>
  </si>
  <si>
    <t>Издаци за инв.одр.и реконструкцију (сточна пијаца)</t>
  </si>
  <si>
    <t>Издаци за нефинансијску имовину из трансакција са другим јединицама власти (мелиорациони радови и заливни систем)</t>
  </si>
  <si>
    <t>Издаци за нефинансијску имовину из трансакција са другим јединицама власти (шумско привредна  основа)</t>
  </si>
  <si>
    <t>Будзет града Градишка</t>
  </si>
  <si>
    <t>Подршка биљној производњи</t>
  </si>
  <si>
    <t>Подршка сточарској производњи</t>
  </si>
  <si>
    <t>Подршка осигурању пољопривредне производње</t>
  </si>
  <si>
    <t>Подршка пољопривредним манифестацијама, едукације</t>
  </si>
  <si>
    <t>Подршка раду пољопривредних удружења</t>
  </si>
  <si>
    <t>Стручне едукације</t>
  </si>
  <si>
    <t xml:space="preserve">Подршка промоцији и продаји пољопривредних производа </t>
  </si>
  <si>
    <t>Подршка издавању грађевинске документације за објекте који се користе у пољопривредне сврхе</t>
  </si>
  <si>
    <t>Остали видови подршке</t>
  </si>
  <si>
    <t>Подршка функционисању рада противградне превентиве</t>
  </si>
  <si>
    <t>Израда Основе заштите, уређења и кориштења пољопривредног земљишта на подручју града</t>
  </si>
  <si>
    <t>Подршка развоју конкурентности руралне пољопривреде са Министрарстовм пољопривреде РС</t>
  </si>
  <si>
    <t>Подршка органској пољ.производњи</t>
  </si>
  <si>
    <t>Подршка младим брачним паровима</t>
  </si>
  <si>
    <t>Подршка развоју сеоског туризма</t>
  </si>
  <si>
    <t>Подршка рефундирању доприноса самосталним предузетницима у пољопривреди</t>
  </si>
  <si>
    <t>Укупно</t>
  </si>
  <si>
    <t xml:space="preserve">Програмски буџет -МЈЕРА
</t>
  </si>
  <si>
    <t xml:space="preserve">Инфраструктурно опремање индустријске зоне </t>
  </si>
  <si>
    <t>Одјељење за развој и међународне пројекте</t>
  </si>
  <si>
    <t>Стварање бољих услова за привлачење потенцијалних и функционисање постојећих привредних субјеката</t>
  </si>
  <si>
    <t>Подизање нивоа инфраструктурне опремљености Агроиндустријске зоне у функцији повећања броја инвеститора, и побољшање нивоа привредне активности у граду Градишка</t>
  </si>
  <si>
    <t>Начелник Одјељења за развој и међународне пројекте и начелник Службе градоначелника</t>
  </si>
  <si>
    <t>Опремање Агроиндустријске зоне у функцији повећања броја инвеститора</t>
  </si>
  <si>
    <t>Број корисника</t>
  </si>
  <si>
    <t xml:space="preserve">Степен искориштености зоне </t>
  </si>
  <si>
    <t>Издаци за изградњу и реконструкцију зграда и објеката (Агрозона Нова Топола)</t>
  </si>
  <si>
    <t>Изградња путева у Агрозони (саобраћајна инфраструктура)</t>
  </si>
  <si>
    <t xml:space="preserve">Реконструкција улица и осталих објеката у Агрозони </t>
  </si>
  <si>
    <t>Изградња расвјете и остало</t>
  </si>
  <si>
    <t>17.</t>
  </si>
  <si>
    <t>Пројект сточна пијаца</t>
  </si>
  <si>
    <t>Мелиорациони радови и заливни систем</t>
  </si>
  <si>
    <t>Трошкови израде шумско привредне  основе</t>
  </si>
  <si>
    <t>18.</t>
  </si>
  <si>
    <t>19.</t>
  </si>
  <si>
    <t>Повећање броја привредних субјеката; Д.О.О. и СП</t>
  </si>
  <si>
    <t xml:space="preserve">Подршка предузетништву и  подршка пољопривредној производњи у свим областима дјелатности </t>
  </si>
  <si>
    <t>Буџет Града, Стратегија развоја Града Градишка за период 2019-2027. године, План капиталних инвестиција Града Градишка 2022-2024. године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</si>
</sst>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K_M_-;\-* #,##0.00\ _K_M_-;_-* \-??\ _K_M_-;_-@_-"/>
    <numFmt numFmtId="165" formatCode="_-* #,##0\ _K_M_-;\-* #,##0\ _K_M_-;_-* \-??\ _K_M_-;_-@_-"/>
  </numFmts>
  <fonts count="41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4" fillId="0" borderId="0" xfId="46" applyFont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>
      <alignment/>
      <protection/>
    </xf>
    <xf numFmtId="0" fontId="5" fillId="0" borderId="10" xfId="46" applyFont="1" applyBorder="1" applyAlignment="1">
      <alignment horizontal="center"/>
      <protection/>
    </xf>
    <xf numFmtId="0" fontId="2" fillId="33" borderId="11" xfId="46" applyFont="1" applyFill="1" applyBorder="1" applyAlignment="1">
      <alignment horizontal="center" vertical="center" wrapText="1"/>
      <protection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3" borderId="11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horizontal="left" vertical="center"/>
      <protection/>
    </xf>
    <xf numFmtId="0" fontId="5" fillId="34" borderId="10" xfId="4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 wrapText="1"/>
      <protection/>
    </xf>
    <xf numFmtId="3" fontId="5" fillId="34" borderId="10" xfId="46" applyNumberFormat="1" applyFont="1" applyFill="1" applyBorder="1" applyAlignment="1">
      <alignment vertical="center" wrapText="1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>
      <alignment/>
      <protection/>
    </xf>
    <xf numFmtId="0" fontId="2" fillId="33" borderId="10" xfId="46" applyFont="1" applyFill="1" applyBorder="1" applyAlignment="1">
      <alignment vertical="center" wrapText="1"/>
      <protection/>
    </xf>
    <xf numFmtId="0" fontId="5" fillId="35" borderId="10" xfId="46" applyFont="1" applyFill="1" applyBorder="1" applyAlignment="1">
      <alignment horizontal="center" vertical="center"/>
      <protection/>
    </xf>
    <xf numFmtId="9" fontId="5" fillId="34" borderId="10" xfId="46" applyNumberFormat="1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vertical="center"/>
      <protection/>
    </xf>
    <xf numFmtId="0" fontId="5" fillId="34" borderId="10" xfId="46" applyFont="1" applyFill="1" applyBorder="1" applyAlignment="1">
      <alignment wrapText="1"/>
      <protection/>
    </xf>
    <xf numFmtId="164" fontId="5" fillId="34" borderId="10" xfId="42" applyFont="1" applyFill="1" applyBorder="1" applyAlignment="1" applyProtection="1">
      <alignment vertical="center" wrapText="1"/>
      <protection/>
    </xf>
    <xf numFmtId="164" fontId="5" fillId="0" borderId="10" xfId="42" applyFont="1" applyFill="1" applyBorder="1" applyAlignment="1" applyProtection="1">
      <alignment vertical="center"/>
      <protection/>
    </xf>
    <xf numFmtId="164" fontId="5" fillId="34" borderId="11" xfId="42" applyFont="1" applyFill="1" applyBorder="1" applyAlignment="1" applyProtection="1">
      <alignment vertical="center" wrapText="1"/>
      <protection/>
    </xf>
    <xf numFmtId="164" fontId="5" fillId="0" borderId="11" xfId="42" applyFont="1" applyFill="1" applyBorder="1" applyAlignment="1" applyProtection="1">
      <alignment vertical="center"/>
      <protection/>
    </xf>
    <xf numFmtId="4" fontId="0" fillId="0" borderId="0" xfId="46" applyNumberFormat="1" applyAlignment="1">
      <alignment horizontal="center"/>
      <protection/>
    </xf>
    <xf numFmtId="0" fontId="0" fillId="0" borderId="10" xfId="46" applyFont="1" applyBorder="1" applyAlignment="1">
      <alignment horizontal="right" vertical="center"/>
      <protection/>
    </xf>
    <xf numFmtId="165" fontId="0" fillId="0" borderId="10" xfId="46" applyNumberFormat="1" applyFont="1" applyBorder="1" applyAlignment="1">
      <alignment vertical="center"/>
      <protection/>
    </xf>
    <xf numFmtId="165" fontId="0" fillId="0" borderId="10" xfId="46" applyNumberFormat="1" applyFont="1" applyBorder="1" applyAlignment="1">
      <alignment horizontal="right" vertical="center"/>
      <protection/>
    </xf>
    <xf numFmtId="0" fontId="5" fillId="0" borderId="10" xfId="46" applyFont="1" applyBorder="1" applyAlignment="1">
      <alignment horizontal="right" vertical="center" wrapText="1"/>
      <protection/>
    </xf>
    <xf numFmtId="0" fontId="5" fillId="35" borderId="11" xfId="46" applyFont="1" applyFill="1" applyBorder="1" applyAlignment="1">
      <alignment horizontal="center" vertical="center"/>
      <protection/>
    </xf>
    <xf numFmtId="0" fontId="5" fillId="0" borderId="10" xfId="46" applyFont="1" applyBorder="1">
      <alignment/>
      <protection/>
    </xf>
    <xf numFmtId="0" fontId="4" fillId="0" borderId="10" xfId="46" applyFont="1" applyBorder="1">
      <alignment/>
      <protection/>
    </xf>
    <xf numFmtId="49" fontId="5" fillId="34" borderId="10" xfId="46" applyNumberFormat="1" applyFont="1" applyFill="1" applyBorder="1" applyAlignment="1">
      <alignment wrapText="1"/>
      <protection/>
    </xf>
    <xf numFmtId="0" fontId="5" fillId="0" borderId="10" xfId="46" applyFont="1" applyBorder="1" applyAlignment="1">
      <alignment horizontal="center" vertical="center"/>
      <protection/>
    </xf>
    <xf numFmtId="164" fontId="5" fillId="34" borderId="10" xfId="42" applyFont="1" applyFill="1" applyBorder="1" applyAlignment="1" applyProtection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164" fontId="5" fillId="34" borderId="11" xfId="42" applyFont="1" applyFill="1" applyBorder="1" applyAlignment="1" applyProtection="1">
      <alignment horizontal="center" vertical="center" wrapText="1"/>
      <protection/>
    </xf>
    <xf numFmtId="164" fontId="5" fillId="0" borderId="11" xfId="42" applyFont="1" applyFill="1" applyBorder="1" applyAlignment="1" applyProtection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5" fillId="35" borderId="0" xfId="46" applyFont="1" applyFill="1" applyBorder="1" applyAlignment="1">
      <alignment vertical="center"/>
      <protection/>
    </xf>
    <xf numFmtId="0" fontId="5" fillId="0" borderId="0" xfId="46" applyFont="1" applyBorder="1" applyAlignment="1">
      <alignment/>
      <protection/>
    </xf>
    <xf numFmtId="0" fontId="5" fillId="0" borderId="0" xfId="46" applyFont="1" applyBorder="1" applyAlignment="1">
      <alignment horizontal="left"/>
      <protection/>
    </xf>
    <xf numFmtId="49" fontId="1" fillId="0" borderId="10" xfId="46" applyNumberFormat="1" applyFont="1" applyFill="1" applyBorder="1" applyAlignment="1">
      <alignment horizontal="right" vertical="center" wrapText="1"/>
      <protection/>
    </xf>
    <xf numFmtId="164" fontId="5" fillId="0" borderId="10" xfId="42" applyFont="1" applyFill="1" applyBorder="1" applyAlignment="1" applyProtection="1">
      <alignment vertical="center" wrapText="1"/>
      <protection/>
    </xf>
    <xf numFmtId="49" fontId="5" fillId="0" borderId="0" xfId="46" applyNumberFormat="1" applyFont="1" applyFill="1" applyBorder="1" applyAlignment="1">
      <alignment vertical="top" wrapText="1"/>
      <protection/>
    </xf>
    <xf numFmtId="164" fontId="4" fillId="0" borderId="11" xfId="46" applyNumberFormat="1" applyFont="1" applyBorder="1" applyAlignment="1">
      <alignment vertical="center"/>
      <protection/>
    </xf>
    <xf numFmtId="49" fontId="6" fillId="0" borderId="10" xfId="46" applyNumberFormat="1" applyFont="1" applyFill="1" applyBorder="1" applyAlignment="1">
      <alignment horizontal="right" vertical="center" wrapText="1"/>
      <protection/>
    </xf>
    <xf numFmtId="164" fontId="6" fillId="0" borderId="10" xfId="46" applyNumberFormat="1" applyFont="1" applyBorder="1" applyAlignment="1">
      <alignment horizontal="right" vertical="center"/>
      <protection/>
    </xf>
    <xf numFmtId="164" fontId="5" fillId="0" borderId="0" xfId="42" applyFont="1" applyFill="1" applyBorder="1" applyAlignment="1" applyProtection="1">
      <alignment horizontal="right" vertical="center"/>
      <protection/>
    </xf>
    <xf numFmtId="164" fontId="5" fillId="0" borderId="10" xfId="42" applyFont="1" applyFill="1" applyBorder="1" applyAlignment="1" applyProtection="1">
      <alignment horizontal="right" vertical="center"/>
      <protection/>
    </xf>
    <xf numFmtId="0" fontId="5" fillId="0" borderId="10" xfId="46" applyFont="1" applyBorder="1" applyAlignment="1">
      <alignment vertical="center" wrapText="1"/>
      <protection/>
    </xf>
    <xf numFmtId="0" fontId="5" fillId="0" borderId="10" xfId="46" applyFont="1" applyFill="1" applyBorder="1" applyAlignment="1">
      <alignment vertical="center" wrapText="1"/>
      <protection/>
    </xf>
    <xf numFmtId="0" fontId="5" fillId="34" borderId="10" xfId="46" applyFont="1" applyFill="1" applyBorder="1" applyAlignment="1">
      <alignment horizontal="right" vertical="center" wrapText="1"/>
      <protection/>
    </xf>
    <xf numFmtId="49" fontId="5" fillId="34" borderId="10" xfId="46" applyNumberFormat="1" applyFont="1" applyFill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164" fontId="5" fillId="0" borderId="10" xfId="42" applyFont="1" applyFill="1" applyBorder="1" applyAlignment="1" applyProtection="1">
      <alignment horizontal="center" vertical="center"/>
      <protection/>
    </xf>
    <xf numFmtId="164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1" xfId="46" applyFont="1" applyBorder="1" applyAlignment="1">
      <alignment horizontal="center" vertical="center"/>
      <protection/>
    </xf>
    <xf numFmtId="164" fontId="5" fillId="0" borderId="11" xfId="42" applyFont="1" applyFill="1" applyBorder="1" applyAlignment="1" applyProtection="1">
      <alignment horizontal="center" vertical="center" wrapText="1"/>
      <protection/>
    </xf>
    <xf numFmtId="49" fontId="1" fillId="0" borderId="12" xfId="46" applyNumberFormat="1" applyFont="1" applyFill="1" applyBorder="1" applyAlignment="1">
      <alignment horizontal="right" vertical="center" wrapText="1"/>
      <protection/>
    </xf>
    <xf numFmtId="164" fontId="5" fillId="0" borderId="12" xfId="42" applyFont="1" applyFill="1" applyBorder="1" applyAlignment="1" applyProtection="1">
      <alignment vertical="center" wrapText="1"/>
      <protection/>
    </xf>
    <xf numFmtId="164" fontId="5" fillId="34" borderId="10" xfId="42" applyFont="1" applyFill="1" applyBorder="1" applyAlignment="1" applyProtection="1">
      <alignment wrapText="1"/>
      <protection/>
    </xf>
    <xf numFmtId="164" fontId="5" fillId="0" borderId="10" xfId="46" applyNumberFormat="1" applyFont="1" applyBorder="1">
      <alignment/>
      <protection/>
    </xf>
    <xf numFmtId="49" fontId="6" fillId="0" borderId="0" xfId="46" applyNumberFormat="1" applyFont="1" applyFill="1" applyBorder="1" applyAlignment="1">
      <alignment horizontal="right" vertical="center" wrapText="1"/>
      <protection/>
    </xf>
    <xf numFmtId="164" fontId="6" fillId="34" borderId="10" xfId="42" applyFont="1" applyFill="1" applyBorder="1" applyAlignment="1" applyProtection="1">
      <alignment vertical="center" wrapText="1"/>
      <protection/>
    </xf>
    <xf numFmtId="164" fontId="5" fillId="34" borderId="10" xfId="42" applyNumberFormat="1" applyFont="1" applyFill="1" applyBorder="1" applyAlignment="1" applyProtection="1">
      <alignment horizontal="right" vertical="center" wrapText="1"/>
      <protection/>
    </xf>
    <xf numFmtId="164" fontId="5" fillId="0" borderId="10" xfId="42" applyNumberFormat="1" applyFont="1" applyFill="1" applyBorder="1" applyAlignment="1" applyProtection="1">
      <alignment horizontal="right" vertical="center" wrapText="1"/>
      <protection/>
    </xf>
    <xf numFmtId="164" fontId="1" fillId="34" borderId="10" xfId="42" applyNumberFormat="1" applyFont="1" applyFill="1" applyBorder="1" applyAlignment="1" applyProtection="1">
      <alignment horizontal="right" vertical="center" wrapText="1"/>
      <protection/>
    </xf>
    <xf numFmtId="165" fontId="1" fillId="34" borderId="10" xfId="42" applyNumberFormat="1" applyFont="1" applyFill="1" applyBorder="1" applyAlignment="1" applyProtection="1">
      <alignment horizontal="right" vertical="center" wrapText="1"/>
      <protection/>
    </xf>
    <xf numFmtId="0" fontId="4" fillId="0" borderId="10" xfId="46" applyFont="1" applyBorder="1" applyAlignment="1">
      <alignment vertical="center"/>
      <protection/>
    </xf>
    <xf numFmtId="10" fontId="5" fillId="34" borderId="10" xfId="46" applyNumberFormat="1" applyFont="1" applyFill="1" applyBorder="1" applyAlignment="1">
      <alignment vertical="center" wrapText="1"/>
      <protection/>
    </xf>
    <xf numFmtId="49" fontId="1" fillId="0" borderId="0" xfId="46" applyNumberFormat="1" applyFont="1" applyFill="1" applyBorder="1" applyAlignment="1">
      <alignment horizontal="right" vertical="center" wrapText="1"/>
      <protection/>
    </xf>
    <xf numFmtId="2" fontId="5" fillId="0" borderId="0" xfId="46" applyNumberFormat="1" applyFont="1" applyFill="1" applyBorder="1" applyAlignment="1">
      <alignment horizontal="right" vertical="center" wrapText="1"/>
      <protection/>
    </xf>
    <xf numFmtId="164" fontId="5" fillId="34" borderId="11" xfId="46" applyNumberFormat="1" applyFont="1" applyFill="1" applyBorder="1" applyAlignment="1">
      <alignment horizontal="right" vertical="center" wrapText="1"/>
      <protection/>
    </xf>
    <xf numFmtId="164" fontId="4" fillId="0" borderId="11" xfId="46" applyNumberFormat="1" applyFont="1" applyBorder="1" applyAlignment="1">
      <alignment horizontal="right" vertical="center"/>
      <protection/>
    </xf>
    <xf numFmtId="4" fontId="6" fillId="0" borderId="10" xfId="46" applyNumberFormat="1" applyFont="1" applyBorder="1" applyAlignment="1">
      <alignment horizontal="right" vertical="center"/>
      <protection/>
    </xf>
    <xf numFmtId="164" fontId="5" fillId="34" borderId="10" xfId="42" applyFont="1" applyFill="1" applyBorder="1" applyAlignment="1" applyProtection="1">
      <alignment horizontal="right" vertical="center" wrapText="1"/>
      <protection/>
    </xf>
    <xf numFmtId="164" fontId="5" fillId="36" borderId="10" xfId="42" applyFont="1" applyFill="1" applyBorder="1" applyAlignment="1" applyProtection="1">
      <alignment horizontal="right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 wrapText="1"/>
      <protection/>
    </xf>
    <xf numFmtId="164" fontId="5" fillId="0" borderId="10" xfId="42" applyNumberFormat="1" applyFont="1" applyFill="1" applyBorder="1" applyAlignment="1" applyProtection="1">
      <alignment vertical="center" wrapText="1"/>
      <protection/>
    </xf>
    <xf numFmtId="0" fontId="5" fillId="0" borderId="10" xfId="46" applyFont="1" applyFill="1" applyBorder="1" applyAlignment="1">
      <alignment horizontal="right" vertical="center" wrapText="1"/>
      <protection/>
    </xf>
    <xf numFmtId="0" fontId="5" fillId="0" borderId="10" xfId="46" applyFont="1" applyFill="1" applyBorder="1" applyAlignment="1">
      <alignment horizontal="right" vertical="center"/>
      <protection/>
    </xf>
    <xf numFmtId="0" fontId="4" fillId="0" borderId="10" xfId="46" applyFont="1" applyFill="1" applyBorder="1" applyAlignment="1">
      <alignment horizontal="right" vertical="center"/>
      <protection/>
    </xf>
    <xf numFmtId="49" fontId="5" fillId="0" borderId="10" xfId="46" applyNumberFormat="1" applyFont="1" applyFill="1" applyBorder="1" applyAlignment="1">
      <alignment horizontal="right" vertical="center" wrapText="1"/>
      <protection/>
    </xf>
    <xf numFmtId="0" fontId="5" fillId="0" borderId="10" xfId="46" applyFont="1" applyFill="1" applyBorder="1" applyAlignment="1">
      <alignment vertical="center"/>
      <protection/>
    </xf>
    <xf numFmtId="0" fontId="4" fillId="0" borderId="10" xfId="46" applyFont="1" applyFill="1" applyBorder="1" applyAlignment="1">
      <alignment vertical="center"/>
      <protection/>
    </xf>
    <xf numFmtId="3" fontId="5" fillId="0" borderId="10" xfId="46" applyNumberFormat="1" applyFont="1" applyFill="1" applyBorder="1" applyAlignment="1">
      <alignment vertical="center" wrapText="1"/>
      <protection/>
    </xf>
    <xf numFmtId="3" fontId="5" fillId="0" borderId="10" xfId="46" applyNumberFormat="1" applyFont="1" applyFill="1" applyBorder="1" applyAlignment="1">
      <alignment vertical="center"/>
      <protection/>
    </xf>
    <xf numFmtId="3" fontId="4" fillId="0" borderId="10" xfId="46" applyNumberFormat="1" applyFont="1" applyFill="1" applyBorder="1" applyAlignment="1">
      <alignment vertical="center"/>
      <protection/>
    </xf>
    <xf numFmtId="9" fontId="5" fillId="0" borderId="10" xfId="46" applyNumberFormat="1" applyFont="1" applyFill="1" applyBorder="1" applyAlignment="1">
      <alignment vertical="center" wrapText="1"/>
      <protection/>
    </xf>
    <xf numFmtId="9" fontId="5" fillId="0" borderId="10" xfId="46" applyNumberFormat="1" applyFont="1" applyFill="1" applyBorder="1" applyAlignment="1">
      <alignment vertical="center"/>
      <protection/>
    </xf>
    <xf numFmtId="9" fontId="4" fillId="0" borderId="10" xfId="46" applyNumberFormat="1" applyFont="1" applyFill="1" applyBorder="1" applyAlignment="1">
      <alignment vertical="center"/>
      <protection/>
    </xf>
    <xf numFmtId="10" fontId="5" fillId="0" borderId="10" xfId="46" applyNumberFormat="1" applyFont="1" applyFill="1" applyBorder="1" applyAlignment="1">
      <alignment vertical="center" wrapText="1"/>
      <protection/>
    </xf>
    <xf numFmtId="3" fontId="5" fillId="0" borderId="10" xfId="46" applyNumberFormat="1" applyFont="1" applyFill="1" applyBorder="1" applyAlignment="1">
      <alignment horizontal="right" vertical="center" wrapText="1"/>
      <protection/>
    </xf>
    <xf numFmtId="3" fontId="5" fillId="0" borderId="10" xfId="46" applyNumberFormat="1" applyFont="1" applyFill="1" applyBorder="1" applyAlignment="1">
      <alignment horizontal="right" vertical="center"/>
      <protection/>
    </xf>
    <xf numFmtId="0" fontId="5" fillId="0" borderId="10" xfId="46" applyFont="1" applyBorder="1" applyAlignment="1">
      <alignment horizontal="left" vertical="center"/>
      <protection/>
    </xf>
    <xf numFmtId="0" fontId="5" fillId="0" borderId="10" xfId="46" applyFont="1" applyBorder="1" applyAlignment="1">
      <alignment horizontal="center"/>
      <protection/>
    </xf>
    <xf numFmtId="0" fontId="2" fillId="33" borderId="10" xfId="46" applyFont="1" applyFill="1" applyBorder="1" applyAlignment="1">
      <alignment horizontal="center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5" fillId="35" borderId="10" xfId="46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horizontal="left" vertical="top" wrapText="1"/>
      <protection/>
    </xf>
    <xf numFmtId="0" fontId="2" fillId="33" borderId="11" xfId="46" applyFont="1" applyFill="1" applyBorder="1" applyAlignment="1">
      <alignment horizontal="center" vertical="center" wrapText="1"/>
      <protection/>
    </xf>
    <xf numFmtId="0" fontId="5" fillId="35" borderId="13" xfId="46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horizontal="left" wrapText="1"/>
      <protection/>
    </xf>
    <xf numFmtId="0" fontId="2" fillId="0" borderId="14" xfId="46" applyFont="1" applyBorder="1" applyAlignment="1">
      <alignment horizontal="left" vertical="center"/>
      <protection/>
    </xf>
    <xf numFmtId="0" fontId="5" fillId="0" borderId="15" xfId="46" applyFont="1" applyFill="1" applyBorder="1" applyAlignment="1">
      <alignment horizontal="left" vertical="center"/>
      <protection/>
    </xf>
    <xf numFmtId="0" fontId="2" fillId="0" borderId="14" xfId="46" applyFont="1" applyBorder="1" applyAlignment="1">
      <alignment horizontal="left" vertical="center" wrapText="1"/>
      <protection/>
    </xf>
    <xf numFmtId="0" fontId="2" fillId="0" borderId="16" xfId="46" applyFont="1" applyBorder="1" applyAlignment="1">
      <alignment horizontal="left" vertical="center" wrapText="1"/>
      <protection/>
    </xf>
    <xf numFmtId="0" fontId="5" fillId="0" borderId="17" xfId="46" applyFont="1" applyFill="1" applyBorder="1" applyAlignment="1">
      <alignment horizontal="left" vertical="center"/>
      <protection/>
    </xf>
    <xf numFmtId="0" fontId="1" fillId="0" borderId="18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left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" fillId="36" borderId="10" xfId="46" applyFont="1" applyFill="1" applyBorder="1" applyAlignment="1">
      <alignment horizontal="center" vertical="center"/>
      <protection/>
    </xf>
    <xf numFmtId="0" fontId="5" fillId="35" borderId="11" xfId="46" applyFont="1" applyFill="1" applyBorder="1" applyAlignment="1">
      <alignment horizontal="center" vertical="center"/>
      <protection/>
    </xf>
    <xf numFmtId="0" fontId="5" fillId="36" borderId="11" xfId="46" applyFont="1" applyFill="1" applyBorder="1" applyAlignment="1">
      <alignment horizontal="center" vertical="center"/>
      <protection/>
    </xf>
    <xf numFmtId="0" fontId="2" fillId="33" borderId="12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0" fontId="2" fillId="0" borderId="19" xfId="46" applyFont="1" applyBorder="1" applyAlignment="1">
      <alignment horizontal="left" vertical="center"/>
      <protection/>
    </xf>
    <xf numFmtId="0" fontId="3" fillId="0" borderId="20" xfId="46" applyFont="1" applyBorder="1" applyAlignment="1">
      <alignment horizontal="left"/>
      <protection/>
    </xf>
    <xf numFmtId="0" fontId="3" fillId="0" borderId="15" xfId="46" applyFont="1" applyBorder="1" applyAlignment="1">
      <alignment horizontal="left"/>
      <protection/>
    </xf>
    <xf numFmtId="4" fontId="5" fillId="34" borderId="10" xfId="46" applyNumberFormat="1" applyFont="1" applyFill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/>
      <protection/>
    </xf>
    <xf numFmtId="0" fontId="5" fillId="37" borderId="10" xfId="46" applyFont="1" applyFill="1" applyBorder="1" applyAlignment="1">
      <alignment horizont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left" vertical="center" wrapText="1"/>
      <protection/>
    </xf>
    <xf numFmtId="0" fontId="1" fillId="0" borderId="10" xfId="46" applyFont="1" applyBorder="1" applyAlignment="1">
      <alignment horizontal="left" vertical="center" wrapText="1"/>
      <protection/>
    </xf>
    <xf numFmtId="0" fontId="5" fillId="0" borderId="11" xfId="46" applyFont="1" applyFill="1" applyBorder="1" applyAlignment="1">
      <alignment horizontal="left" vertical="center"/>
      <protection/>
    </xf>
    <xf numFmtId="0" fontId="2" fillId="0" borderId="16" xfId="46" applyFont="1" applyBorder="1" applyAlignment="1">
      <alignment horizontal="left" wrapText="1"/>
      <protection/>
    </xf>
    <xf numFmtId="0" fontId="2" fillId="0" borderId="14" xfId="46" applyFont="1" applyBorder="1" applyAlignment="1">
      <alignment horizontal="left"/>
      <protection/>
    </xf>
    <xf numFmtId="0" fontId="5" fillId="0" borderId="15" xfId="46" applyFont="1" applyFill="1" applyBorder="1" applyAlignment="1">
      <alignment horizontal="left" vertical="center" wrapText="1"/>
      <protection/>
    </xf>
    <xf numFmtId="0" fontId="2" fillId="0" borderId="19" xfId="46" applyFont="1" applyBorder="1" applyAlignment="1">
      <alignment horizontal="left"/>
      <protection/>
    </xf>
    <xf numFmtId="0" fontId="3" fillId="0" borderId="20" xfId="46" applyFont="1" applyBorder="1" applyAlignment="1">
      <alignment horizontal="left" vertical="center"/>
      <protection/>
    </xf>
    <xf numFmtId="0" fontId="2" fillId="0" borderId="14" xfId="46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120" zoomScaleSheetLayoutView="120" zoomScalePageLayoutView="0" workbookViewId="0" topLeftCell="A16">
      <selection activeCell="C6" sqref="C6:I6"/>
    </sheetView>
  </sheetViews>
  <sheetFormatPr defaultColWidth="8.8515625" defaultRowHeight="12.75" customHeight="1"/>
  <cols>
    <col min="1" max="1" width="12.00390625" style="1" customWidth="1"/>
    <col min="2" max="2" width="17.7109375" style="2" customWidth="1"/>
    <col min="3" max="3" width="28.421875" style="2" customWidth="1"/>
    <col min="4" max="4" width="20.00390625" style="1" customWidth="1"/>
    <col min="5" max="5" width="0" style="1" hidden="1" customWidth="1"/>
    <col min="6" max="6" width="15.140625" style="1" customWidth="1"/>
    <col min="7" max="7" width="14.00390625" style="1" customWidth="1"/>
    <col min="8" max="8" width="12.421875" style="1" customWidth="1"/>
    <col min="9" max="9" width="21.7109375" style="1" customWidth="1"/>
    <col min="10" max="16384" width="8.8515625" style="1" customWidth="1"/>
  </cols>
  <sheetData>
    <row r="1" spans="1:9" ht="44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s="3" customFormat="1" ht="19.5" customHeight="1">
      <c r="A2" s="107" t="s">
        <v>1</v>
      </c>
      <c r="B2" s="107"/>
      <c r="C2" s="113" t="s">
        <v>2</v>
      </c>
      <c r="D2" s="113"/>
      <c r="E2" s="113"/>
      <c r="F2" s="113"/>
      <c r="G2" s="113"/>
      <c r="H2" s="113"/>
      <c r="I2" s="113"/>
    </row>
    <row r="3" spans="1:9" s="3" customFormat="1" ht="18.75" customHeight="1">
      <c r="A3" s="107" t="s">
        <v>3</v>
      </c>
      <c r="B3" s="107"/>
      <c r="C3" s="113" t="s">
        <v>4</v>
      </c>
      <c r="D3" s="113"/>
      <c r="E3" s="113"/>
      <c r="F3" s="113"/>
      <c r="G3" s="113"/>
      <c r="H3" s="113"/>
      <c r="I3" s="113"/>
    </row>
    <row r="4" spans="1:9" s="3" customFormat="1" ht="12.75" customHeight="1">
      <c r="A4" s="107" t="s">
        <v>5</v>
      </c>
      <c r="B4" s="107"/>
      <c r="C4" s="108" t="s">
        <v>6</v>
      </c>
      <c r="D4" s="108"/>
      <c r="E4" s="108"/>
      <c r="F4" s="108"/>
      <c r="G4" s="108"/>
      <c r="H4" s="108"/>
      <c r="I4" s="108"/>
    </row>
    <row r="5" spans="1:9" s="3" customFormat="1" ht="12.75" customHeight="1">
      <c r="A5" s="107" t="s">
        <v>7</v>
      </c>
      <c r="B5" s="107"/>
      <c r="C5" s="108" t="s">
        <v>156</v>
      </c>
      <c r="D5" s="108"/>
      <c r="E5" s="108"/>
      <c r="F5" s="108"/>
      <c r="G5" s="108"/>
      <c r="H5" s="108"/>
      <c r="I5" s="108"/>
    </row>
    <row r="6" spans="1:9" s="3" customFormat="1" ht="29.25" customHeight="1">
      <c r="A6" s="109" t="s">
        <v>8</v>
      </c>
      <c r="B6" s="109"/>
      <c r="C6" s="108" t="s">
        <v>9</v>
      </c>
      <c r="D6" s="108"/>
      <c r="E6" s="108"/>
      <c r="F6" s="108"/>
      <c r="G6" s="108"/>
      <c r="H6" s="108"/>
      <c r="I6" s="108"/>
    </row>
    <row r="7" spans="1:9" s="3" customFormat="1" ht="25.5" customHeight="1">
      <c r="A7" s="110" t="s">
        <v>10</v>
      </c>
      <c r="B7" s="110"/>
      <c r="C7" s="111" t="s">
        <v>11</v>
      </c>
      <c r="D7" s="111"/>
      <c r="E7" s="111"/>
      <c r="F7" s="111"/>
      <c r="G7" s="111"/>
      <c r="H7" s="111"/>
      <c r="I7" s="111"/>
    </row>
    <row r="8" spans="1:7" s="3" customFormat="1" ht="12.75" customHeight="1">
      <c r="A8" s="4"/>
      <c r="B8" s="5"/>
      <c r="C8" s="6"/>
      <c r="D8" s="4"/>
      <c r="E8" s="4"/>
      <c r="F8" s="4"/>
      <c r="G8" s="7"/>
    </row>
    <row r="9" spans="1:9" s="3" customFormat="1" ht="13.5" customHeight="1">
      <c r="A9" s="99"/>
      <c r="B9" s="104" t="s">
        <v>12</v>
      </c>
      <c r="C9" s="104"/>
      <c r="D9" s="100" t="s">
        <v>13</v>
      </c>
      <c r="E9" s="100"/>
      <c r="F9" s="100"/>
      <c r="G9" s="100"/>
      <c r="H9" s="100"/>
      <c r="I9" s="100"/>
    </row>
    <row r="10" spans="1:9" s="3" customFormat="1" ht="34.5" customHeight="1">
      <c r="A10" s="99"/>
      <c r="B10" s="104"/>
      <c r="C10" s="104"/>
      <c r="D10" s="11" t="s">
        <v>14</v>
      </c>
      <c r="E10" s="11" t="s">
        <v>15</v>
      </c>
      <c r="F10" s="9" t="s">
        <v>16</v>
      </c>
      <c r="G10" s="9" t="s">
        <v>17</v>
      </c>
      <c r="H10" s="9" t="s">
        <v>18</v>
      </c>
      <c r="I10" s="11" t="s">
        <v>19</v>
      </c>
    </row>
    <row r="11" spans="1:9" s="3" customFormat="1" ht="33.75" customHeight="1">
      <c r="A11" s="105">
        <v>1</v>
      </c>
      <c r="B11" s="98" t="s">
        <v>20</v>
      </c>
      <c r="C11" s="98"/>
      <c r="D11" s="13" t="s">
        <v>21</v>
      </c>
      <c r="E11" s="14" t="s">
        <v>22</v>
      </c>
      <c r="F11" s="96" t="s">
        <v>23</v>
      </c>
      <c r="G11" s="97" t="s">
        <v>24</v>
      </c>
      <c r="H11" s="96" t="s">
        <v>25</v>
      </c>
      <c r="I11" s="13" t="s">
        <v>26</v>
      </c>
    </row>
    <row r="12" spans="1:9" s="3" customFormat="1" ht="33.75" customHeight="1">
      <c r="A12" s="105"/>
      <c r="B12" s="98"/>
      <c r="C12" s="98"/>
      <c r="D12" s="13" t="s">
        <v>155</v>
      </c>
      <c r="E12" s="14">
        <v>1509</v>
      </c>
      <c r="F12" s="89">
        <v>1530</v>
      </c>
      <c r="G12" s="90">
        <v>1560</v>
      </c>
      <c r="H12" s="89">
        <v>1600</v>
      </c>
      <c r="I12" s="13" t="s">
        <v>27</v>
      </c>
    </row>
    <row r="13" spans="1:9" s="3" customFormat="1" ht="57.75" customHeight="1">
      <c r="A13" s="105"/>
      <c r="B13" s="98"/>
      <c r="C13" s="98"/>
      <c r="D13" s="15" t="s">
        <v>28</v>
      </c>
      <c r="E13" s="15">
        <v>30.67</v>
      </c>
      <c r="F13" s="89">
        <v>31.1</v>
      </c>
      <c r="G13" s="89">
        <v>31.7</v>
      </c>
      <c r="H13" s="89">
        <v>32.52</v>
      </c>
      <c r="I13" s="13" t="s">
        <v>29</v>
      </c>
    </row>
    <row r="14" spans="1:7" s="3" customFormat="1" ht="28.5" customHeight="1">
      <c r="A14" s="16"/>
      <c r="B14" s="16"/>
      <c r="C14" s="16"/>
      <c r="D14" s="106"/>
      <c r="E14" s="106"/>
      <c r="F14" s="106"/>
      <c r="G14" s="17"/>
    </row>
    <row r="15" spans="1:9" s="3" customFormat="1" ht="24" customHeight="1">
      <c r="A15" s="99"/>
      <c r="B15" s="100" t="s">
        <v>30</v>
      </c>
      <c r="C15" s="100"/>
      <c r="D15" s="100" t="s">
        <v>31</v>
      </c>
      <c r="E15" s="100"/>
      <c r="F15" s="100"/>
      <c r="G15" s="100"/>
      <c r="H15" s="100"/>
      <c r="I15" s="100"/>
    </row>
    <row r="16" spans="1:9" s="3" customFormat="1" ht="41.25" customHeight="1">
      <c r="A16" s="99"/>
      <c r="B16" s="100"/>
      <c r="C16" s="100"/>
      <c r="D16" s="18" t="s">
        <v>14</v>
      </c>
      <c r="E16" s="18" t="s">
        <v>15</v>
      </c>
      <c r="F16" s="18" t="s">
        <v>70</v>
      </c>
      <c r="G16" s="10" t="s">
        <v>17</v>
      </c>
      <c r="H16" s="10" t="s">
        <v>18</v>
      </c>
      <c r="I16" s="18" t="s">
        <v>19</v>
      </c>
    </row>
    <row r="17" spans="1:9" s="3" customFormat="1" ht="45" customHeight="1">
      <c r="A17" s="102">
        <v>2</v>
      </c>
      <c r="B17" s="98" t="s">
        <v>32</v>
      </c>
      <c r="C17" s="98"/>
      <c r="D17" s="13" t="s">
        <v>33</v>
      </c>
      <c r="E17" s="15">
        <v>2700</v>
      </c>
      <c r="F17" s="89">
        <v>3200</v>
      </c>
      <c r="G17" s="90">
        <v>3700</v>
      </c>
      <c r="H17" s="91">
        <v>4200</v>
      </c>
      <c r="I17" s="13" t="s">
        <v>34</v>
      </c>
    </row>
    <row r="18" spans="1:9" s="3" customFormat="1" ht="21.75" customHeight="1">
      <c r="A18" s="102"/>
      <c r="B18" s="98"/>
      <c r="C18" s="98"/>
      <c r="D18" s="13" t="s">
        <v>35</v>
      </c>
      <c r="E18" s="20">
        <v>0.75</v>
      </c>
      <c r="F18" s="92">
        <v>0.8</v>
      </c>
      <c r="G18" s="93">
        <v>0.8</v>
      </c>
      <c r="H18" s="94">
        <v>0.8</v>
      </c>
      <c r="I18" s="13" t="s">
        <v>34</v>
      </c>
    </row>
    <row r="19" spans="1:7" s="3" customFormat="1" ht="12.75" customHeight="1">
      <c r="A19" s="16"/>
      <c r="B19" s="16"/>
      <c r="C19" s="16"/>
      <c r="D19" s="103"/>
      <c r="E19" s="103"/>
      <c r="F19" s="103"/>
      <c r="G19" s="17"/>
    </row>
    <row r="20" spans="1:9" s="3" customFormat="1" ht="14.25" customHeight="1">
      <c r="A20" s="99"/>
      <c r="B20" s="100" t="s">
        <v>30</v>
      </c>
      <c r="C20" s="100"/>
      <c r="D20" s="100" t="s">
        <v>31</v>
      </c>
      <c r="E20" s="100"/>
      <c r="F20" s="100"/>
      <c r="G20" s="100"/>
      <c r="H20" s="100"/>
      <c r="I20" s="100"/>
    </row>
    <row r="21" spans="1:9" s="3" customFormat="1" ht="36" customHeight="1">
      <c r="A21" s="99"/>
      <c r="B21" s="100"/>
      <c r="C21" s="100"/>
      <c r="D21" s="18" t="s">
        <v>14</v>
      </c>
      <c r="E21" s="18" t="s">
        <v>15</v>
      </c>
      <c r="F21" s="18" t="s">
        <v>70</v>
      </c>
      <c r="G21" s="10" t="s">
        <v>17</v>
      </c>
      <c r="H21" s="10" t="s">
        <v>18</v>
      </c>
      <c r="I21" s="18" t="s">
        <v>19</v>
      </c>
    </row>
    <row r="22" spans="1:9" s="3" customFormat="1" ht="33.75" customHeight="1">
      <c r="A22" s="19">
        <v>3</v>
      </c>
      <c r="B22" s="21" t="s">
        <v>36</v>
      </c>
      <c r="C22" s="21"/>
      <c r="D22" s="13" t="s">
        <v>37</v>
      </c>
      <c r="E22" s="13">
        <v>56</v>
      </c>
      <c r="F22" s="54">
        <v>60</v>
      </c>
      <c r="G22" s="87">
        <v>60</v>
      </c>
      <c r="H22" s="88">
        <v>60</v>
      </c>
      <c r="I22" s="13" t="s">
        <v>38</v>
      </c>
    </row>
    <row r="23" spans="1:9" s="3" customFormat="1" ht="12.75" customHeight="1">
      <c r="A23" s="16"/>
      <c r="B23" s="16"/>
      <c r="C23" s="16"/>
      <c r="D23" s="101"/>
      <c r="E23" s="101"/>
      <c r="F23" s="101"/>
      <c r="G23" s="17"/>
      <c r="I23" s="22"/>
    </row>
    <row r="24" spans="1:9" s="3" customFormat="1" ht="63" customHeight="1">
      <c r="A24" s="8"/>
      <c r="B24" s="100" t="s">
        <v>39</v>
      </c>
      <c r="C24" s="100"/>
      <c r="D24" s="100"/>
      <c r="E24" s="10" t="s">
        <v>40</v>
      </c>
      <c r="F24" s="10" t="s">
        <v>83</v>
      </c>
      <c r="G24" s="10" t="s">
        <v>41</v>
      </c>
      <c r="H24" s="10" t="s">
        <v>84</v>
      </c>
      <c r="I24" s="10" t="s">
        <v>42</v>
      </c>
    </row>
    <row r="25" spans="1:9" s="3" customFormat="1" ht="24" customHeight="1">
      <c r="A25" s="19">
        <v>1</v>
      </c>
      <c r="B25" s="21" t="s">
        <v>43</v>
      </c>
      <c r="C25" s="98" t="s">
        <v>44</v>
      </c>
      <c r="D25" s="98"/>
      <c r="E25" s="23">
        <v>235000</v>
      </c>
      <c r="F25" s="23">
        <f>+'ПA 1'!F31</f>
        <v>220000</v>
      </c>
      <c r="G25" s="24">
        <f>+'ПA 1'!G31</f>
        <v>220000</v>
      </c>
      <c r="H25" s="24">
        <f>+'ПA 1'!H31</f>
        <v>220000</v>
      </c>
      <c r="I25" s="24">
        <f>+F25+G25+H25</f>
        <v>660000</v>
      </c>
    </row>
    <row r="26" spans="1:9" s="3" customFormat="1" ht="24" customHeight="1">
      <c r="A26" s="19">
        <v>2</v>
      </c>
      <c r="B26" s="21" t="s">
        <v>43</v>
      </c>
      <c r="C26" s="98" t="s">
        <v>45</v>
      </c>
      <c r="D26" s="98"/>
      <c r="E26" s="23">
        <f>7800+5200+187500+81000+19500+40000</f>
        <v>341000</v>
      </c>
      <c r="F26" s="23">
        <f>+'ПA 2'!F38</f>
        <v>480200</v>
      </c>
      <c r="G26" s="24">
        <f>+'ПA 2'!G38</f>
        <v>1044500</v>
      </c>
      <c r="H26" s="24">
        <f>+'ПA 2'!H38</f>
        <v>511000</v>
      </c>
      <c r="I26" s="24">
        <f>+F26+G26+H26</f>
        <v>2035700</v>
      </c>
    </row>
    <row r="27" spans="1:9" ht="24" customHeight="1">
      <c r="A27" s="19">
        <v>3</v>
      </c>
      <c r="B27" s="21" t="s">
        <v>43</v>
      </c>
      <c r="C27" s="98" t="s">
        <v>46</v>
      </c>
      <c r="D27" s="98"/>
      <c r="E27" s="25">
        <v>3050000</v>
      </c>
      <c r="F27" s="25">
        <f>+'ПA 3'!F25</f>
        <v>460000</v>
      </c>
      <c r="G27" s="26">
        <f>+'ПA 3'!G25</f>
        <v>200000</v>
      </c>
      <c r="H27" s="26">
        <f>+'ПA 3'!H25</f>
        <v>200000</v>
      </c>
      <c r="I27" s="26">
        <f>+F27+G27+H27</f>
        <v>860000</v>
      </c>
    </row>
    <row r="28" spans="3:9" ht="24" customHeight="1">
      <c r="C28" s="27"/>
      <c r="D28" s="28" t="s">
        <v>47</v>
      </c>
      <c r="E28" s="29">
        <f>+E25+E26+E27</f>
        <v>3626000</v>
      </c>
      <c r="F28" s="29">
        <f>+F25+F26+F27</f>
        <v>1160200</v>
      </c>
      <c r="G28" s="29">
        <f>+G25+G26+G27</f>
        <v>1464500</v>
      </c>
      <c r="H28" s="29">
        <f>+H25+H26+H27</f>
        <v>931000</v>
      </c>
      <c r="I28" s="30">
        <f>+F28+G28+H28</f>
        <v>3555700</v>
      </c>
    </row>
  </sheetData>
  <sheetProtection selectLockedCells="1" selectUnlockedCells="1"/>
  <mergeCells count="33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9:A10"/>
    <mergeCell ref="B9:C10"/>
    <mergeCell ref="D9:I9"/>
    <mergeCell ref="A11:A13"/>
    <mergeCell ref="B11:C13"/>
    <mergeCell ref="D14:F14"/>
    <mergeCell ref="A15:A16"/>
    <mergeCell ref="B15:C16"/>
    <mergeCell ref="D15:I15"/>
    <mergeCell ref="A17:A18"/>
    <mergeCell ref="B17:C18"/>
    <mergeCell ref="D19:F19"/>
    <mergeCell ref="C26:D26"/>
    <mergeCell ref="C27:D27"/>
    <mergeCell ref="A20:A21"/>
    <mergeCell ref="B20:C21"/>
    <mergeCell ref="D20:I20"/>
    <mergeCell ref="D23:F23"/>
    <mergeCell ref="B24:D24"/>
    <mergeCell ref="C25:D25"/>
  </mergeCells>
  <printOptions horizontalCentered="1"/>
  <pageMargins left="0.39375" right="0.31527777777777777" top="0.9840277777777777" bottom="0.9840277777777777" header="0.5118055555555555" footer="0.5118055555555555"/>
  <pageSetup fitToHeight="0" fitToWidth="1" horizontalDpi="300" verticalDpi="300" orientation="landscape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7">
      <selection activeCell="C5" sqref="C5:I5"/>
    </sheetView>
  </sheetViews>
  <sheetFormatPr defaultColWidth="8.8515625" defaultRowHeight="12.75"/>
  <cols>
    <col min="1" max="1" width="6.7109375" style="1" customWidth="1"/>
    <col min="2" max="2" width="17.00390625" style="2" customWidth="1"/>
    <col min="3" max="3" width="28.421875" style="2" customWidth="1"/>
    <col min="4" max="4" width="20.00390625" style="1" customWidth="1"/>
    <col min="5" max="5" width="0" style="1" hidden="1" customWidth="1"/>
    <col min="6" max="6" width="13.7109375" style="1" customWidth="1"/>
    <col min="7" max="7" width="14.140625" style="1" customWidth="1"/>
    <col min="8" max="8" width="13.7109375" style="1" customWidth="1"/>
    <col min="9" max="9" width="21.7109375" style="1" customWidth="1"/>
    <col min="10" max="16384" width="8.8515625" style="1" customWidth="1"/>
  </cols>
  <sheetData>
    <row r="1" spans="1:9" ht="22.5" customHeight="1">
      <c r="A1" s="112" t="s">
        <v>48</v>
      </c>
      <c r="B1" s="112"/>
      <c r="C1" s="112"/>
      <c r="D1" s="112"/>
      <c r="E1" s="112"/>
      <c r="F1" s="112"/>
      <c r="G1" s="112"/>
      <c r="H1" s="112"/>
      <c r="I1" s="112"/>
    </row>
    <row r="2" spans="1:9" s="3" customFormat="1" ht="12.75" customHeight="1">
      <c r="A2" s="120" t="s">
        <v>49</v>
      </c>
      <c r="B2" s="120"/>
      <c r="C2" s="121" t="s">
        <v>50</v>
      </c>
      <c r="D2" s="121"/>
      <c r="E2" s="121"/>
      <c r="F2" s="121"/>
      <c r="G2" s="121"/>
      <c r="H2" s="121"/>
      <c r="I2" s="121"/>
    </row>
    <row r="3" spans="1:9" s="3" customFormat="1" ht="12.75" customHeight="1">
      <c r="A3" s="107" t="s">
        <v>51</v>
      </c>
      <c r="B3" s="107"/>
      <c r="C3" s="122" t="s">
        <v>52</v>
      </c>
      <c r="D3" s="122"/>
      <c r="E3" s="122"/>
      <c r="F3" s="122"/>
      <c r="G3" s="122"/>
      <c r="H3" s="122"/>
      <c r="I3" s="122"/>
    </row>
    <row r="4" spans="1:9" s="3" customFormat="1" ht="24" customHeight="1">
      <c r="A4" s="109" t="s">
        <v>10</v>
      </c>
      <c r="B4" s="109"/>
      <c r="C4" s="108" t="s">
        <v>29</v>
      </c>
      <c r="D4" s="108"/>
      <c r="E4" s="108"/>
      <c r="F4" s="108"/>
      <c r="G4" s="108"/>
      <c r="H4" s="108"/>
      <c r="I4" s="108"/>
    </row>
    <row r="5" spans="1:9" s="3" customFormat="1" ht="12.75" customHeight="1">
      <c r="A5" s="107" t="s">
        <v>3</v>
      </c>
      <c r="B5" s="107"/>
      <c r="C5" s="113" t="s">
        <v>53</v>
      </c>
      <c r="D5" s="113"/>
      <c r="E5" s="113"/>
      <c r="F5" s="113"/>
      <c r="G5" s="113"/>
      <c r="H5" s="113"/>
      <c r="I5" s="113"/>
    </row>
    <row r="6" spans="1:9" s="3" customFormat="1" ht="12.75" customHeight="1">
      <c r="A6" s="107" t="s">
        <v>5</v>
      </c>
      <c r="B6" s="107"/>
      <c r="C6" s="108" t="s">
        <v>54</v>
      </c>
      <c r="D6" s="108"/>
      <c r="E6" s="108"/>
      <c r="F6" s="108"/>
      <c r="G6" s="108"/>
      <c r="H6" s="108"/>
      <c r="I6" s="108"/>
    </row>
    <row r="7" spans="1:9" s="3" customFormat="1" ht="12.75" customHeight="1">
      <c r="A7" s="107" t="s">
        <v>7</v>
      </c>
      <c r="B7" s="107"/>
      <c r="C7" s="108" t="s">
        <v>55</v>
      </c>
      <c r="D7" s="108"/>
      <c r="E7" s="108"/>
      <c r="F7" s="108"/>
      <c r="G7" s="108"/>
      <c r="H7" s="108"/>
      <c r="I7" s="108"/>
    </row>
    <row r="8" spans="1:9" s="3" customFormat="1" ht="29.25" customHeight="1">
      <c r="A8" s="110" t="s">
        <v>56</v>
      </c>
      <c r="B8" s="110"/>
      <c r="C8" s="111" t="s">
        <v>9</v>
      </c>
      <c r="D8" s="111"/>
      <c r="E8" s="111"/>
      <c r="F8" s="111"/>
      <c r="G8" s="111"/>
      <c r="H8" s="111"/>
      <c r="I8" s="111"/>
    </row>
    <row r="9" spans="1:7" s="3" customFormat="1" ht="12.75" customHeight="1">
      <c r="A9" s="4"/>
      <c r="B9" s="5"/>
      <c r="C9" s="6"/>
      <c r="D9" s="4"/>
      <c r="E9" s="4"/>
      <c r="F9" s="4"/>
      <c r="G9" s="7"/>
    </row>
    <row r="10" spans="1:9" s="3" customFormat="1" ht="13.5" customHeight="1">
      <c r="A10" s="99"/>
      <c r="B10" s="100" t="s">
        <v>12</v>
      </c>
      <c r="C10" s="100"/>
      <c r="D10" s="100" t="s">
        <v>57</v>
      </c>
      <c r="E10" s="100"/>
      <c r="F10" s="100"/>
      <c r="G10" s="100"/>
      <c r="H10" s="100"/>
      <c r="I10" s="100"/>
    </row>
    <row r="11" spans="1:9" s="3" customFormat="1" ht="39.75" customHeight="1">
      <c r="A11" s="99"/>
      <c r="B11" s="100"/>
      <c r="C11" s="100"/>
      <c r="D11" s="18" t="s">
        <v>14</v>
      </c>
      <c r="E11" s="18" t="s">
        <v>15</v>
      </c>
      <c r="F11" s="10" t="s">
        <v>16</v>
      </c>
      <c r="G11" s="10" t="s">
        <v>17</v>
      </c>
      <c r="H11" s="10" t="s">
        <v>18</v>
      </c>
      <c r="I11" s="18" t="s">
        <v>19</v>
      </c>
    </row>
    <row r="12" spans="1:9" s="3" customFormat="1" ht="45" customHeight="1">
      <c r="A12" s="102">
        <v>1</v>
      </c>
      <c r="B12" s="119" t="s">
        <v>58</v>
      </c>
      <c r="C12" s="119"/>
      <c r="D12" s="13" t="s">
        <v>59</v>
      </c>
      <c r="E12" s="23">
        <f>+(100000+35000+100000)*100/54550000</f>
        <v>0.4307974335472044</v>
      </c>
      <c r="F12" s="23">
        <f>+(150000)*100/42550000</f>
        <v>0.3525264394829612</v>
      </c>
      <c r="G12" s="23">
        <f>+(220000)*100/41200000</f>
        <v>0.5339805825242718</v>
      </c>
      <c r="H12" s="23">
        <f>+(220000)*100/41200000</f>
        <v>0.5339805825242718</v>
      </c>
      <c r="I12" s="31" t="s">
        <v>60</v>
      </c>
    </row>
    <row r="13" spans="1:9" s="3" customFormat="1" ht="45">
      <c r="A13" s="102"/>
      <c r="B13" s="119"/>
      <c r="C13" s="119"/>
      <c r="D13" s="13" t="s">
        <v>61</v>
      </c>
      <c r="E13" s="13"/>
      <c r="F13" s="54">
        <v>50</v>
      </c>
      <c r="G13" s="87">
        <v>50</v>
      </c>
      <c r="H13" s="88">
        <v>50</v>
      </c>
      <c r="I13" s="83" t="s">
        <v>60</v>
      </c>
    </row>
    <row r="14" spans="1:9" s="3" customFormat="1" ht="12">
      <c r="A14" s="102"/>
      <c r="B14" s="119"/>
      <c r="C14" s="119"/>
      <c r="D14" s="13" t="s">
        <v>62</v>
      </c>
      <c r="E14" s="13"/>
      <c r="F14" s="54">
        <v>55</v>
      </c>
      <c r="G14" s="87">
        <v>250</v>
      </c>
      <c r="H14" s="88">
        <v>300</v>
      </c>
      <c r="I14" s="83" t="s">
        <v>26</v>
      </c>
    </row>
    <row r="15" spans="1:9" s="3" customFormat="1" ht="24" customHeight="1" hidden="1">
      <c r="A15" s="116">
        <v>2</v>
      </c>
      <c r="B15" s="117" t="s">
        <v>63</v>
      </c>
      <c r="C15" s="117"/>
      <c r="D15" s="22" t="s">
        <v>64</v>
      </c>
      <c r="E15" s="22"/>
      <c r="F15" s="22"/>
      <c r="G15" s="33"/>
      <c r="H15" s="34"/>
      <c r="I15" s="34"/>
    </row>
    <row r="16" spans="1:9" s="3" customFormat="1" ht="24" customHeight="1" hidden="1">
      <c r="A16" s="116"/>
      <c r="B16" s="117"/>
      <c r="C16" s="117"/>
      <c r="D16" s="22" t="s">
        <v>65</v>
      </c>
      <c r="E16" s="22"/>
      <c r="F16" s="22"/>
      <c r="G16" s="33"/>
      <c r="H16" s="34"/>
      <c r="I16" s="34"/>
    </row>
    <row r="17" spans="1:7" s="3" customFormat="1" ht="12.75" customHeight="1">
      <c r="A17" s="16"/>
      <c r="B17" s="16"/>
      <c r="C17" s="16"/>
      <c r="D17" s="103"/>
      <c r="E17" s="103"/>
      <c r="F17" s="103"/>
      <c r="G17" s="17"/>
    </row>
    <row r="18" spans="1:9" s="3" customFormat="1" ht="14.25" customHeight="1" hidden="1">
      <c r="A18" s="99"/>
      <c r="B18" s="100" t="s">
        <v>30</v>
      </c>
      <c r="C18" s="100"/>
      <c r="D18" s="118" t="s">
        <v>66</v>
      </c>
      <c r="E18" s="118"/>
      <c r="F18" s="118"/>
      <c r="G18" s="118"/>
      <c r="H18" s="118"/>
      <c r="I18" s="118"/>
    </row>
    <row r="19" spans="1:9" s="3" customFormat="1" ht="33" customHeight="1" hidden="1">
      <c r="A19" s="99"/>
      <c r="B19" s="100"/>
      <c r="C19" s="100"/>
      <c r="D19" s="18" t="s">
        <v>14</v>
      </c>
      <c r="E19" s="18" t="s">
        <v>15</v>
      </c>
      <c r="F19" s="10" t="s">
        <v>67</v>
      </c>
      <c r="G19" s="10" t="s">
        <v>16</v>
      </c>
      <c r="H19" s="10" t="s">
        <v>17</v>
      </c>
      <c r="I19" s="18" t="s">
        <v>19</v>
      </c>
    </row>
    <row r="20" spans="1:9" s="3" customFormat="1" ht="18.75" customHeight="1" hidden="1">
      <c r="A20" s="102">
        <v>3</v>
      </c>
      <c r="B20" s="115" t="s">
        <v>63</v>
      </c>
      <c r="C20" s="115"/>
      <c r="D20" s="22" t="s">
        <v>64</v>
      </c>
      <c r="E20" s="22"/>
      <c r="F20" s="22"/>
      <c r="G20" s="33"/>
      <c r="H20" s="34"/>
      <c r="I20" s="34"/>
    </row>
    <row r="21" spans="1:9" s="3" customFormat="1" ht="18.75" customHeight="1" hidden="1">
      <c r="A21" s="102"/>
      <c r="B21" s="115"/>
      <c r="C21" s="115"/>
      <c r="D21" s="22" t="s">
        <v>65</v>
      </c>
      <c r="E21" s="22"/>
      <c r="F21" s="22"/>
      <c r="G21" s="33"/>
      <c r="H21" s="34"/>
      <c r="I21" s="34"/>
    </row>
    <row r="22" spans="1:9" s="3" customFormat="1" ht="18.75" customHeight="1" hidden="1">
      <c r="A22" s="102"/>
      <c r="B22" s="115"/>
      <c r="C22" s="115"/>
      <c r="D22" s="22" t="s">
        <v>68</v>
      </c>
      <c r="E22" s="35"/>
      <c r="F22" s="35"/>
      <c r="G22" s="33"/>
      <c r="H22" s="34"/>
      <c r="I22" s="34"/>
    </row>
    <row r="23" spans="1:7" s="3" customFormat="1" ht="12.75" customHeight="1">
      <c r="A23" s="16"/>
      <c r="B23" s="16"/>
      <c r="C23" s="16"/>
      <c r="D23" s="101"/>
      <c r="E23" s="101"/>
      <c r="F23" s="101"/>
      <c r="G23" s="17"/>
    </row>
    <row r="24" spans="1:9" s="3" customFormat="1" ht="63" customHeight="1">
      <c r="A24" s="8"/>
      <c r="B24" s="100" t="s">
        <v>69</v>
      </c>
      <c r="C24" s="100"/>
      <c r="D24" s="100"/>
      <c r="E24" s="10" t="s">
        <v>40</v>
      </c>
      <c r="F24" s="18" t="s">
        <v>70</v>
      </c>
      <c r="G24" s="10" t="s">
        <v>17</v>
      </c>
      <c r="H24" s="10" t="s">
        <v>18</v>
      </c>
      <c r="I24" s="10" t="s">
        <v>71</v>
      </c>
    </row>
    <row r="25" spans="1:9" s="38" customFormat="1" ht="28.5" customHeight="1">
      <c r="A25" s="19">
        <v>1</v>
      </c>
      <c r="B25" s="36">
        <v>414100</v>
      </c>
      <c r="C25" s="114" t="s">
        <v>72</v>
      </c>
      <c r="D25" s="114"/>
      <c r="E25" s="37">
        <v>100000</v>
      </c>
      <c r="F25" s="59">
        <v>220000</v>
      </c>
      <c r="G25" s="58">
        <v>220000</v>
      </c>
      <c r="H25" s="58">
        <v>220000</v>
      </c>
      <c r="I25" s="58">
        <f>+F25+G25+H25</f>
        <v>660000</v>
      </c>
    </row>
    <row r="26" spans="1:9" s="38" customFormat="1" ht="28.5" customHeight="1" hidden="1">
      <c r="A26" s="19">
        <v>2</v>
      </c>
      <c r="B26" s="36">
        <v>414100</v>
      </c>
      <c r="C26" s="114" t="s">
        <v>73</v>
      </c>
      <c r="D26" s="114"/>
      <c r="E26" s="37">
        <v>35000</v>
      </c>
      <c r="F26" s="59"/>
      <c r="G26" s="58"/>
      <c r="H26" s="58"/>
      <c r="I26" s="58">
        <f>+F26+G26+H26</f>
        <v>0</v>
      </c>
    </row>
    <row r="27" spans="1:9" s="41" customFormat="1" ht="28.5" customHeight="1" hidden="1">
      <c r="A27" s="19">
        <v>3</v>
      </c>
      <c r="B27" s="36">
        <v>414100</v>
      </c>
      <c r="C27" s="114" t="s">
        <v>74</v>
      </c>
      <c r="D27" s="114"/>
      <c r="E27" s="39">
        <v>100000</v>
      </c>
      <c r="F27" s="39"/>
      <c r="G27" s="40"/>
      <c r="H27" s="40"/>
      <c r="I27" s="40">
        <f>+F27+G27+H27</f>
        <v>0</v>
      </c>
    </row>
    <row r="28" spans="1:9" ht="15.75" customHeight="1">
      <c r="A28" s="42"/>
      <c r="B28" s="43"/>
      <c r="C28" s="44"/>
      <c r="D28" s="45" t="s">
        <v>75</v>
      </c>
      <c r="E28" s="46">
        <f>+E25+E26+E27</f>
        <v>235000</v>
      </c>
      <c r="F28" s="46">
        <f>+F25+F26+F27</f>
        <v>220000</v>
      </c>
      <c r="G28" s="46">
        <f>+G25+G26+G27</f>
        <v>220000</v>
      </c>
      <c r="H28" s="46">
        <f>+H25+H26+H27</f>
        <v>220000</v>
      </c>
      <c r="I28" s="46">
        <f>+I25+I26+I27</f>
        <v>660000</v>
      </c>
    </row>
    <row r="29" spans="5:7" ht="27" customHeight="1">
      <c r="E29" s="47"/>
      <c r="F29" s="47"/>
      <c r="G29" s="17"/>
    </row>
    <row r="30" spans="1:9" s="3" customFormat="1" ht="42.75" customHeight="1">
      <c r="A30" s="8"/>
      <c r="B30" s="100" t="s">
        <v>76</v>
      </c>
      <c r="C30" s="100"/>
      <c r="D30" s="100"/>
      <c r="E30" s="10" t="s">
        <v>77</v>
      </c>
      <c r="F30" s="10" t="s">
        <v>78</v>
      </c>
      <c r="G30" s="10" t="s">
        <v>79</v>
      </c>
      <c r="H30" s="10" t="s">
        <v>80</v>
      </c>
      <c r="I30" s="10" t="s">
        <v>71</v>
      </c>
    </row>
    <row r="31" spans="1:9" s="3" customFormat="1" ht="15.75" customHeight="1">
      <c r="A31" s="19">
        <v>1</v>
      </c>
      <c r="B31" s="114" t="s">
        <v>81</v>
      </c>
      <c r="C31" s="114"/>
      <c r="D31" s="114"/>
      <c r="E31" s="25">
        <f>100000+35000+100000</f>
        <v>235000</v>
      </c>
      <c r="F31" s="25">
        <v>220000</v>
      </c>
      <c r="G31" s="26">
        <v>220000</v>
      </c>
      <c r="H31" s="26">
        <v>220000</v>
      </c>
      <c r="I31" s="48">
        <f>+F31+G31+H31</f>
        <v>660000</v>
      </c>
    </row>
    <row r="32" spans="4:9" ht="18" customHeight="1">
      <c r="D32" s="49" t="s">
        <v>75</v>
      </c>
      <c r="E32" s="50">
        <f>+E31</f>
        <v>235000</v>
      </c>
      <c r="F32" s="50">
        <f>+F31</f>
        <v>220000</v>
      </c>
      <c r="G32" s="50">
        <f>+G31</f>
        <v>220000</v>
      </c>
      <c r="H32" s="50">
        <f>+H31</f>
        <v>220000</v>
      </c>
      <c r="I32" s="50">
        <f>+I31</f>
        <v>660000</v>
      </c>
    </row>
  </sheetData>
  <sheetProtection selectLockedCells="1" selectUnlockedCells="1"/>
  <mergeCells count="35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2:A14"/>
    <mergeCell ref="B12:C14"/>
    <mergeCell ref="A15:A16"/>
    <mergeCell ref="B15:C16"/>
    <mergeCell ref="D17:F17"/>
    <mergeCell ref="A18:A19"/>
    <mergeCell ref="B18:C19"/>
    <mergeCell ref="D18:I18"/>
    <mergeCell ref="C27:D27"/>
    <mergeCell ref="B30:D30"/>
    <mergeCell ref="B31:D31"/>
    <mergeCell ref="A20:A22"/>
    <mergeCell ref="B20:C22"/>
    <mergeCell ref="D23:F23"/>
    <mergeCell ref="B24:D24"/>
    <mergeCell ref="C25:D25"/>
    <mergeCell ref="C26:D26"/>
  </mergeCells>
  <printOptions horizontalCentered="1"/>
  <pageMargins left="0.39375" right="0.31527777777777777" top="0.7875" bottom="0.7875" header="0.5118055555555555" footer="0.5118055555555555"/>
  <pageSetup fitToHeight="0" fitToWidth="1" horizontalDpi="300" verticalDpi="300" orientation="landscape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view="pageBreakPreview" zoomScale="120" zoomScaleSheetLayoutView="120" zoomScalePageLayoutView="0" workbookViewId="0" topLeftCell="A1">
      <selection activeCell="F4" sqref="F4"/>
    </sheetView>
  </sheetViews>
  <sheetFormatPr defaultColWidth="10.7109375" defaultRowHeight="12.75"/>
  <cols>
    <col min="1" max="1" width="10.7109375" style="1" customWidth="1"/>
    <col min="2" max="2" width="7.7109375" style="1" customWidth="1"/>
    <col min="3" max="3" width="17.140625" style="1" customWidth="1"/>
    <col min="4" max="4" width="26.421875" style="1" customWidth="1"/>
    <col min="5" max="5" width="0" style="1" hidden="1" customWidth="1"/>
    <col min="6" max="16384" width="10.7109375" style="1" customWidth="1"/>
  </cols>
  <sheetData>
    <row r="1" spans="1:9" ht="36" customHeight="1">
      <c r="A1" s="8"/>
      <c r="B1" s="100" t="s">
        <v>82</v>
      </c>
      <c r="C1" s="100"/>
      <c r="D1" s="100"/>
      <c r="E1" s="10" t="s">
        <v>40</v>
      </c>
      <c r="F1" s="10" t="s">
        <v>83</v>
      </c>
      <c r="G1" s="10" t="s">
        <v>41</v>
      </c>
      <c r="H1" s="10" t="s">
        <v>84</v>
      </c>
      <c r="I1" s="10" t="s">
        <v>71</v>
      </c>
    </row>
    <row r="2" spans="1:9" ht="18" customHeight="1">
      <c r="A2" s="19">
        <v>1</v>
      </c>
      <c r="B2" s="21" t="s">
        <v>85</v>
      </c>
      <c r="C2" s="124" t="s">
        <v>86</v>
      </c>
      <c r="D2" s="124"/>
      <c r="E2" s="123">
        <v>235000</v>
      </c>
      <c r="F2" s="123">
        <v>220000</v>
      </c>
      <c r="G2" s="123">
        <v>220000</v>
      </c>
      <c r="H2" s="123">
        <v>220000</v>
      </c>
      <c r="I2" s="123">
        <f>+F2+G2+H2</f>
        <v>660000</v>
      </c>
    </row>
    <row r="3" spans="1:9" ht="18" customHeight="1">
      <c r="A3" s="19">
        <v>2</v>
      </c>
      <c r="B3" s="21" t="s">
        <v>85</v>
      </c>
      <c r="C3" s="124" t="s">
        <v>87</v>
      </c>
      <c r="D3" s="124"/>
      <c r="E3" s="123"/>
      <c r="F3" s="123"/>
      <c r="G3" s="123"/>
      <c r="H3" s="123"/>
      <c r="I3" s="123"/>
    </row>
  </sheetData>
  <sheetProtection selectLockedCells="1" selectUnlockedCells="1"/>
  <mergeCells count="8">
    <mergeCell ref="I2:I3"/>
    <mergeCell ref="C3:D3"/>
    <mergeCell ref="B1:D1"/>
    <mergeCell ref="C2:D2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120" zoomScaleSheetLayoutView="120" zoomScalePageLayoutView="0" workbookViewId="0" topLeftCell="A28">
      <selection activeCell="H41" sqref="H41"/>
    </sheetView>
  </sheetViews>
  <sheetFormatPr defaultColWidth="8.8515625" defaultRowHeight="12.75"/>
  <cols>
    <col min="1" max="1" width="6.7109375" style="1" customWidth="1"/>
    <col min="2" max="2" width="17.00390625" style="2" customWidth="1"/>
    <col min="3" max="3" width="28.421875" style="2" customWidth="1"/>
    <col min="4" max="4" width="20.00390625" style="1" customWidth="1"/>
    <col min="5" max="5" width="0" style="1" hidden="1" customWidth="1"/>
    <col min="6" max="7" width="13.00390625" style="1" customWidth="1"/>
    <col min="8" max="8" width="12.8515625" style="1" customWidth="1"/>
    <col min="9" max="9" width="24.421875" style="1" customWidth="1"/>
    <col min="10" max="16384" width="8.8515625" style="1" customWidth="1"/>
  </cols>
  <sheetData>
    <row r="1" spans="1:9" ht="30.75" customHeight="1">
      <c r="A1" s="112" t="s">
        <v>88</v>
      </c>
      <c r="B1" s="112"/>
      <c r="C1" s="112"/>
      <c r="D1" s="112"/>
      <c r="E1" s="112"/>
      <c r="F1" s="112"/>
      <c r="G1" s="112"/>
      <c r="H1" s="112"/>
      <c r="I1" s="112"/>
    </row>
    <row r="2" spans="1:9" s="3" customFormat="1" ht="12.75" customHeight="1">
      <c r="A2" s="120" t="s">
        <v>49</v>
      </c>
      <c r="B2" s="120"/>
      <c r="C2" s="121" t="s">
        <v>89</v>
      </c>
      <c r="D2" s="121"/>
      <c r="E2" s="121"/>
      <c r="F2" s="121"/>
      <c r="G2" s="121"/>
      <c r="H2" s="121"/>
      <c r="I2" s="121"/>
    </row>
    <row r="3" spans="1:9" s="3" customFormat="1" ht="12.75" customHeight="1">
      <c r="A3" s="107" t="s">
        <v>51</v>
      </c>
      <c r="B3" s="107"/>
      <c r="C3" s="122" t="s">
        <v>90</v>
      </c>
      <c r="D3" s="122"/>
      <c r="E3" s="122"/>
      <c r="F3" s="122"/>
      <c r="G3" s="122"/>
      <c r="H3" s="122"/>
      <c r="I3" s="122"/>
    </row>
    <row r="4" spans="1:9" s="3" customFormat="1" ht="24" customHeight="1">
      <c r="A4" s="109" t="s">
        <v>10</v>
      </c>
      <c r="B4" s="109"/>
      <c r="C4" s="108" t="s">
        <v>91</v>
      </c>
      <c r="D4" s="108"/>
      <c r="E4" s="108"/>
      <c r="F4" s="108"/>
      <c r="G4" s="108"/>
      <c r="H4" s="108"/>
      <c r="I4" s="108"/>
    </row>
    <row r="5" spans="1:9" s="3" customFormat="1" ht="12.75" customHeight="1">
      <c r="A5" s="107" t="s">
        <v>3</v>
      </c>
      <c r="B5" s="107"/>
      <c r="C5" s="113" t="s">
        <v>92</v>
      </c>
      <c r="D5" s="113"/>
      <c r="E5" s="113"/>
      <c r="F5" s="113"/>
      <c r="G5" s="113"/>
      <c r="H5" s="113"/>
      <c r="I5" s="113"/>
    </row>
    <row r="6" spans="1:9" s="3" customFormat="1" ht="12.75" customHeight="1">
      <c r="A6" s="107" t="s">
        <v>5</v>
      </c>
      <c r="B6" s="107"/>
      <c r="C6" s="108" t="s">
        <v>93</v>
      </c>
      <c r="D6" s="108"/>
      <c r="E6" s="108"/>
      <c r="F6" s="108"/>
      <c r="G6" s="108"/>
      <c r="H6" s="108"/>
      <c r="I6" s="108"/>
    </row>
    <row r="7" spans="1:9" s="3" customFormat="1" ht="12.75" customHeight="1">
      <c r="A7" s="107" t="s">
        <v>7</v>
      </c>
      <c r="B7" s="107"/>
      <c r="C7" s="108" t="s">
        <v>94</v>
      </c>
      <c r="D7" s="108"/>
      <c r="E7" s="108"/>
      <c r="F7" s="108"/>
      <c r="G7" s="108"/>
      <c r="H7" s="108"/>
      <c r="I7" s="108"/>
    </row>
    <row r="8" spans="1:9" s="3" customFormat="1" ht="29.25" customHeight="1">
      <c r="A8" s="110" t="s">
        <v>56</v>
      </c>
      <c r="B8" s="110"/>
      <c r="C8" s="111" t="s">
        <v>95</v>
      </c>
      <c r="D8" s="111"/>
      <c r="E8" s="111"/>
      <c r="F8" s="111"/>
      <c r="G8" s="111"/>
      <c r="H8" s="111"/>
      <c r="I8" s="111"/>
    </row>
    <row r="9" spans="1:7" s="3" customFormat="1" ht="12.75" customHeight="1">
      <c r="A9" s="4"/>
      <c r="B9" s="5"/>
      <c r="C9" s="6"/>
      <c r="D9" s="4"/>
      <c r="E9" s="4"/>
      <c r="F9" s="4"/>
      <c r="G9" s="7"/>
    </row>
    <row r="10" spans="1:9" s="3" customFormat="1" ht="13.5" customHeight="1">
      <c r="A10" s="99"/>
      <c r="B10" s="100" t="s">
        <v>12</v>
      </c>
      <c r="C10" s="100"/>
      <c r="D10" s="100" t="s">
        <v>57</v>
      </c>
      <c r="E10" s="100"/>
      <c r="F10" s="100"/>
      <c r="G10" s="100"/>
      <c r="H10" s="100"/>
      <c r="I10" s="100"/>
    </row>
    <row r="11" spans="1:9" s="3" customFormat="1" ht="52.5" customHeight="1">
      <c r="A11" s="99"/>
      <c r="B11" s="100"/>
      <c r="C11" s="100"/>
      <c r="D11" s="18" t="s">
        <v>14</v>
      </c>
      <c r="E11" s="18" t="s">
        <v>15</v>
      </c>
      <c r="F11" s="10" t="s">
        <v>16</v>
      </c>
      <c r="G11" s="10" t="s">
        <v>17</v>
      </c>
      <c r="H11" s="10" t="s">
        <v>18</v>
      </c>
      <c r="I11" s="18" t="s">
        <v>19</v>
      </c>
    </row>
    <row r="12" spans="1:9" s="3" customFormat="1" ht="48.75" customHeight="1">
      <c r="A12" s="102">
        <v>1</v>
      </c>
      <c r="B12" s="114" t="s">
        <v>96</v>
      </c>
      <c r="C12" s="114"/>
      <c r="D12" s="13" t="s">
        <v>97</v>
      </c>
      <c r="E12" s="51">
        <f>341000*100/54550000</f>
        <v>0.6251145737855178</v>
      </c>
      <c r="F12" s="52">
        <f>+F41*100/42550000</f>
        <v>1.1285546415981198</v>
      </c>
      <c r="G12" s="52">
        <f>+G41*100/41200000</f>
        <v>2.5351941747572817</v>
      </c>
      <c r="H12" s="52">
        <f>+H41*100/32800000</f>
        <v>1.5579268292682926</v>
      </c>
      <c r="I12" s="53" t="s">
        <v>98</v>
      </c>
    </row>
    <row r="13" spans="1:9" s="3" customFormat="1" ht="33.75" customHeight="1">
      <c r="A13" s="102"/>
      <c r="B13" s="114"/>
      <c r="C13" s="114"/>
      <c r="D13" s="54" t="s">
        <v>99</v>
      </c>
      <c r="E13" s="55" t="s">
        <v>100</v>
      </c>
      <c r="F13" s="83" t="s">
        <v>101</v>
      </c>
      <c r="G13" s="84" t="s">
        <v>102</v>
      </c>
      <c r="H13" s="85" t="s">
        <v>103</v>
      </c>
      <c r="I13" s="53" t="s">
        <v>104</v>
      </c>
    </row>
    <row r="14" spans="1:9" s="3" customFormat="1" ht="33.75" customHeight="1">
      <c r="A14" s="102"/>
      <c r="B14" s="114"/>
      <c r="C14" s="114"/>
      <c r="D14" s="13" t="s">
        <v>105</v>
      </c>
      <c r="E14" s="56" t="s">
        <v>106</v>
      </c>
      <c r="F14" s="86" t="s">
        <v>107</v>
      </c>
      <c r="G14" s="87">
        <v>3000</v>
      </c>
      <c r="H14" s="88">
        <v>3000</v>
      </c>
      <c r="I14" s="53" t="s">
        <v>104</v>
      </c>
    </row>
    <row r="15" spans="1:7" s="3" customFormat="1" ht="28.5" customHeight="1">
      <c r="A15" s="16"/>
      <c r="B15" s="16"/>
      <c r="C15" s="16"/>
      <c r="D15" s="106"/>
      <c r="E15" s="106"/>
      <c r="F15" s="106"/>
      <c r="G15" s="17"/>
    </row>
    <row r="16" spans="1:9" s="3" customFormat="1" ht="24" customHeight="1">
      <c r="A16" s="99"/>
      <c r="B16" s="100" t="s">
        <v>30</v>
      </c>
      <c r="C16" s="100"/>
      <c r="D16" s="100" t="s">
        <v>66</v>
      </c>
      <c r="E16" s="100"/>
      <c r="F16" s="100"/>
      <c r="G16" s="100"/>
      <c r="H16" s="100"/>
      <c r="I16" s="100"/>
    </row>
    <row r="17" spans="1:9" s="3" customFormat="1" ht="43.5" customHeight="1">
      <c r="A17" s="99"/>
      <c r="B17" s="100"/>
      <c r="C17" s="100"/>
      <c r="D17" s="18" t="s">
        <v>14</v>
      </c>
      <c r="E17" s="18" t="s">
        <v>15</v>
      </c>
      <c r="F17" s="18" t="s">
        <v>70</v>
      </c>
      <c r="G17" s="10" t="s">
        <v>17</v>
      </c>
      <c r="H17" s="10" t="s">
        <v>18</v>
      </c>
      <c r="I17" s="18" t="s">
        <v>19</v>
      </c>
    </row>
    <row r="18" spans="1:9" s="3" customFormat="1" ht="33.75" customHeight="1">
      <c r="A18" s="19">
        <v>2</v>
      </c>
      <c r="B18" s="127" t="s">
        <v>108</v>
      </c>
      <c r="C18" s="127"/>
      <c r="D18" s="13" t="s">
        <v>109</v>
      </c>
      <c r="E18" s="55">
        <v>56</v>
      </c>
      <c r="F18" s="83">
        <v>60</v>
      </c>
      <c r="G18" s="84">
        <v>60</v>
      </c>
      <c r="H18" s="85">
        <v>60</v>
      </c>
      <c r="I18" s="57" t="s">
        <v>38</v>
      </c>
    </row>
    <row r="19" spans="1:7" s="3" customFormat="1" ht="12.75" customHeight="1">
      <c r="A19" s="16"/>
      <c r="B19" s="16"/>
      <c r="C19" s="16"/>
      <c r="D19" s="103"/>
      <c r="E19" s="103"/>
      <c r="F19" s="103"/>
      <c r="G19" s="17"/>
    </row>
    <row r="20" spans="1:9" s="3" customFormat="1" ht="14.25" customHeight="1" hidden="1">
      <c r="A20" s="99"/>
      <c r="B20" s="100" t="s">
        <v>30</v>
      </c>
      <c r="C20" s="100"/>
      <c r="D20" s="100" t="s">
        <v>66</v>
      </c>
      <c r="E20" s="100"/>
      <c r="F20" s="100"/>
      <c r="G20" s="100"/>
      <c r="H20" s="100"/>
      <c r="I20" s="100"/>
    </row>
    <row r="21" spans="1:9" s="3" customFormat="1" ht="45" customHeight="1" hidden="1">
      <c r="A21" s="99"/>
      <c r="B21" s="100"/>
      <c r="C21" s="100"/>
      <c r="D21" s="18" t="s">
        <v>14</v>
      </c>
      <c r="E21" s="18" t="s">
        <v>15</v>
      </c>
      <c r="F21" s="10" t="s">
        <v>67</v>
      </c>
      <c r="G21" s="10" t="s">
        <v>16</v>
      </c>
      <c r="H21" s="10" t="s">
        <v>17</v>
      </c>
      <c r="I21" s="18" t="s">
        <v>19</v>
      </c>
    </row>
    <row r="22" spans="1:9" s="3" customFormat="1" ht="18.75" customHeight="1" hidden="1">
      <c r="A22" s="102">
        <v>3</v>
      </c>
      <c r="B22" s="115"/>
      <c r="C22" s="115"/>
      <c r="D22" s="22" t="s">
        <v>64</v>
      </c>
      <c r="E22" s="22"/>
      <c r="F22" s="22"/>
      <c r="G22" s="33"/>
      <c r="H22" s="34"/>
      <c r="I22" s="34"/>
    </row>
    <row r="23" spans="1:9" s="3" customFormat="1" ht="18.75" customHeight="1" hidden="1">
      <c r="A23" s="102"/>
      <c r="B23" s="115"/>
      <c r="C23" s="115"/>
      <c r="D23" s="22" t="s">
        <v>65</v>
      </c>
      <c r="E23" s="22"/>
      <c r="F23" s="22"/>
      <c r="G23" s="33"/>
      <c r="H23" s="34"/>
      <c r="I23" s="34"/>
    </row>
    <row r="24" spans="1:9" s="3" customFormat="1" ht="18.75" customHeight="1" hidden="1">
      <c r="A24" s="102"/>
      <c r="B24" s="115"/>
      <c r="C24" s="115"/>
      <c r="D24" s="22" t="s">
        <v>68</v>
      </c>
      <c r="E24" s="35"/>
      <c r="F24" s="35"/>
      <c r="G24" s="33"/>
      <c r="H24" s="34"/>
      <c r="I24" s="34"/>
    </row>
    <row r="25" spans="1:7" s="3" customFormat="1" ht="12.75" customHeight="1">
      <c r="A25" s="16"/>
      <c r="B25" s="16"/>
      <c r="C25" s="16"/>
      <c r="D25" s="101"/>
      <c r="E25" s="101"/>
      <c r="F25" s="101"/>
      <c r="G25" s="17"/>
    </row>
    <row r="26" spans="1:9" s="3" customFormat="1" ht="63" customHeight="1">
      <c r="A26" s="8"/>
      <c r="B26" s="100" t="s">
        <v>69</v>
      </c>
      <c r="C26" s="100"/>
      <c r="D26" s="100"/>
      <c r="E26" s="10" t="s">
        <v>40</v>
      </c>
      <c r="F26" s="10" t="s">
        <v>83</v>
      </c>
      <c r="G26" s="10" t="s">
        <v>41</v>
      </c>
      <c r="H26" s="10" t="s">
        <v>84</v>
      </c>
      <c r="I26" s="10" t="s">
        <v>71</v>
      </c>
    </row>
    <row r="27" spans="1:9" s="38" customFormat="1" ht="28.5" customHeight="1">
      <c r="A27" s="19">
        <v>1</v>
      </c>
      <c r="B27" s="36">
        <v>412700</v>
      </c>
      <c r="C27" s="114" t="s">
        <v>110</v>
      </c>
      <c r="D27" s="114"/>
      <c r="E27" s="37">
        <v>7800</v>
      </c>
      <c r="F27" s="37">
        <v>15000</v>
      </c>
      <c r="G27" s="37">
        <v>15000</v>
      </c>
      <c r="H27" s="37">
        <v>15000</v>
      </c>
      <c r="I27" s="58">
        <f aca="true" t="shared" si="0" ref="I27:I33">+F27+G27+H27</f>
        <v>45000</v>
      </c>
    </row>
    <row r="28" spans="1:9" s="38" customFormat="1" ht="28.5" customHeight="1">
      <c r="A28" s="19">
        <v>2</v>
      </c>
      <c r="B28" s="36">
        <v>412900</v>
      </c>
      <c r="C28" s="114" t="s">
        <v>111</v>
      </c>
      <c r="D28" s="114"/>
      <c r="E28" s="37">
        <v>5200</v>
      </c>
      <c r="F28" s="37">
        <v>35000</v>
      </c>
      <c r="G28" s="37">
        <v>35000</v>
      </c>
      <c r="H28" s="37">
        <v>50000</v>
      </c>
      <c r="I28" s="58">
        <f t="shared" si="0"/>
        <v>120000</v>
      </c>
    </row>
    <row r="29" spans="1:9" s="41" customFormat="1" ht="28.5" customHeight="1">
      <c r="A29" s="19">
        <v>3</v>
      </c>
      <c r="B29" s="36">
        <v>414100</v>
      </c>
      <c r="C29" s="127" t="s">
        <v>112</v>
      </c>
      <c r="D29" s="127"/>
      <c r="E29" s="37">
        <v>187500</v>
      </c>
      <c r="F29" s="37">
        <v>300000</v>
      </c>
      <c r="G29" s="37">
        <v>275000</v>
      </c>
      <c r="H29" s="37">
        <v>276500</v>
      </c>
      <c r="I29" s="58">
        <f t="shared" si="0"/>
        <v>851500</v>
      </c>
    </row>
    <row r="30" spans="1:9" s="41" customFormat="1" ht="28.5" customHeight="1">
      <c r="A30" s="19">
        <v>4</v>
      </c>
      <c r="B30" s="36">
        <v>415200</v>
      </c>
      <c r="C30" s="114" t="s">
        <v>113</v>
      </c>
      <c r="D30" s="114"/>
      <c r="E30" s="37">
        <f>74500+6500</f>
        <v>81000</v>
      </c>
      <c r="F30" s="37">
        <v>94500</v>
      </c>
      <c r="G30" s="37">
        <v>94500</v>
      </c>
      <c r="H30" s="37">
        <v>94500</v>
      </c>
      <c r="I30" s="58">
        <f t="shared" si="0"/>
        <v>283500</v>
      </c>
    </row>
    <row r="31" spans="1:9" s="41" customFormat="1" ht="28.5" customHeight="1">
      <c r="A31" s="19">
        <v>5</v>
      </c>
      <c r="B31" s="36">
        <v>487200</v>
      </c>
      <c r="C31" s="114" t="s">
        <v>114</v>
      </c>
      <c r="D31" s="114"/>
      <c r="E31" s="59">
        <v>19500</v>
      </c>
      <c r="F31" s="59">
        <v>0</v>
      </c>
      <c r="G31" s="59">
        <v>25000</v>
      </c>
      <c r="H31" s="59">
        <v>25000</v>
      </c>
      <c r="I31" s="58">
        <f t="shared" si="0"/>
        <v>50000</v>
      </c>
    </row>
    <row r="32" spans="1:9" s="41" customFormat="1" ht="28.5" customHeight="1">
      <c r="A32" s="32">
        <v>6</v>
      </c>
      <c r="B32" s="60">
        <v>511200</v>
      </c>
      <c r="C32" s="126" t="s">
        <v>115</v>
      </c>
      <c r="D32" s="126"/>
      <c r="E32" s="61">
        <v>40000</v>
      </c>
      <c r="F32" s="61">
        <v>0</v>
      </c>
      <c r="G32" s="61">
        <v>370000</v>
      </c>
      <c r="H32" s="61">
        <v>0</v>
      </c>
      <c r="I32" s="40">
        <f t="shared" si="0"/>
        <v>370000</v>
      </c>
    </row>
    <row r="33" spans="1:9" s="41" customFormat="1" ht="28.5" customHeight="1">
      <c r="A33" s="19">
        <v>7</v>
      </c>
      <c r="B33" s="36">
        <v>581100</v>
      </c>
      <c r="C33" s="127" t="s">
        <v>116</v>
      </c>
      <c r="D33" s="127"/>
      <c r="E33" s="59"/>
      <c r="F33" s="59">
        <v>0</v>
      </c>
      <c r="G33" s="59">
        <v>160000</v>
      </c>
      <c r="H33" s="59">
        <v>0</v>
      </c>
      <c r="I33" s="58">
        <f t="shared" si="0"/>
        <v>160000</v>
      </c>
    </row>
    <row r="34" spans="1:9" s="41" customFormat="1" ht="28.5" customHeight="1">
      <c r="A34" s="19">
        <v>8</v>
      </c>
      <c r="B34" s="36">
        <v>581100</v>
      </c>
      <c r="C34" s="127" t="s">
        <v>117</v>
      </c>
      <c r="D34" s="127"/>
      <c r="E34" s="59"/>
      <c r="F34" s="59">
        <v>35700</v>
      </c>
      <c r="G34" s="59">
        <v>70000</v>
      </c>
      <c r="H34" s="59">
        <v>50000</v>
      </c>
      <c r="I34" s="58"/>
    </row>
    <row r="35" spans="1:9" ht="15.75" customHeight="1">
      <c r="A35" s="42"/>
      <c r="B35" s="43"/>
      <c r="C35" s="44"/>
      <c r="D35" s="62" t="s">
        <v>75</v>
      </c>
      <c r="E35" s="63">
        <f>+E27+E28+E29+E30+E31+E32</f>
        <v>341000</v>
      </c>
      <c r="F35" s="63">
        <f>+SUM(F27:F34)</f>
        <v>480200</v>
      </c>
      <c r="G35" s="63">
        <f>+SUM(G27:G34)</f>
        <v>1044500</v>
      </c>
      <c r="H35" s="63">
        <f>+SUM(H27:H34)</f>
        <v>511000</v>
      </c>
      <c r="I35" s="63">
        <f>+I27+I28+I29+I30+I31+I32</f>
        <v>1720000</v>
      </c>
    </row>
    <row r="36" spans="5:7" ht="27" customHeight="1">
      <c r="E36" s="47"/>
      <c r="F36" s="47"/>
      <c r="G36" s="17"/>
    </row>
    <row r="37" spans="1:9" s="3" customFormat="1" ht="42.75" customHeight="1">
      <c r="A37" s="8"/>
      <c r="B37" s="100" t="s">
        <v>76</v>
      </c>
      <c r="C37" s="100"/>
      <c r="D37" s="100"/>
      <c r="E37" s="10" t="s">
        <v>77</v>
      </c>
      <c r="F37" s="10" t="s">
        <v>78</v>
      </c>
      <c r="G37" s="10" t="s">
        <v>79</v>
      </c>
      <c r="H37" s="10" t="s">
        <v>80</v>
      </c>
      <c r="I37" s="10" t="s">
        <v>71</v>
      </c>
    </row>
    <row r="38" spans="1:9" s="3" customFormat="1" ht="15.75" customHeight="1">
      <c r="A38" s="19">
        <v>1</v>
      </c>
      <c r="B38" s="114" t="s">
        <v>81</v>
      </c>
      <c r="C38" s="114"/>
      <c r="D38" s="114"/>
      <c r="E38" s="64">
        <f>+E35</f>
        <v>341000</v>
      </c>
      <c r="F38" s="64">
        <v>480200</v>
      </c>
      <c r="G38" s="64">
        <v>1044500</v>
      </c>
      <c r="H38" s="64">
        <f>+H35</f>
        <v>511000</v>
      </c>
      <c r="I38" s="65">
        <f>+F38+G38+H38</f>
        <v>2035700</v>
      </c>
    </row>
    <row r="39" spans="1:9" s="3" customFormat="1" ht="15.75" customHeight="1" hidden="1">
      <c r="A39" s="19">
        <v>2</v>
      </c>
      <c r="B39" s="125" t="s">
        <v>118</v>
      </c>
      <c r="C39" s="125"/>
      <c r="D39" s="125"/>
      <c r="E39" s="22"/>
      <c r="F39" s="22"/>
      <c r="G39" s="33"/>
      <c r="H39" s="33"/>
      <c r="I39" s="33"/>
    </row>
    <row r="40" spans="1:9" ht="15.75" customHeight="1" hidden="1">
      <c r="A40" s="19">
        <v>3</v>
      </c>
      <c r="B40" s="125" t="s">
        <v>118</v>
      </c>
      <c r="C40" s="125"/>
      <c r="D40" s="125"/>
      <c r="E40" s="22"/>
      <c r="F40" s="22"/>
      <c r="G40" s="33"/>
      <c r="H40" s="33"/>
      <c r="I40" s="33"/>
    </row>
    <row r="41" spans="4:9" ht="19.5" customHeight="1">
      <c r="D41" s="66" t="s">
        <v>75</v>
      </c>
      <c r="E41" s="67">
        <f>E38</f>
        <v>341000</v>
      </c>
      <c r="F41" s="67">
        <f>F38</f>
        <v>480200</v>
      </c>
      <c r="G41" s="67">
        <f>G38</f>
        <v>1044500</v>
      </c>
      <c r="H41" s="67">
        <f>H38</f>
        <v>511000</v>
      </c>
      <c r="I41" s="67">
        <f>I38</f>
        <v>2035700</v>
      </c>
    </row>
  </sheetData>
  <sheetProtection selectLockedCells="1" selectUnlockedCells="1"/>
  <mergeCells count="45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2:A14"/>
    <mergeCell ref="B12:C14"/>
    <mergeCell ref="D15:F15"/>
    <mergeCell ref="A16:A17"/>
    <mergeCell ref="B16:C17"/>
    <mergeCell ref="D16:I16"/>
    <mergeCell ref="B18:C18"/>
    <mergeCell ref="D19:F19"/>
    <mergeCell ref="A20:A21"/>
    <mergeCell ref="B20:C21"/>
    <mergeCell ref="D20:I20"/>
    <mergeCell ref="A22:A24"/>
    <mergeCell ref="B22:C24"/>
    <mergeCell ref="D25:F25"/>
    <mergeCell ref="B26:D26"/>
    <mergeCell ref="C27:D27"/>
    <mergeCell ref="C28:D28"/>
    <mergeCell ref="C29:D29"/>
    <mergeCell ref="C30:D30"/>
    <mergeCell ref="C31:D31"/>
    <mergeCell ref="B40:D40"/>
    <mergeCell ref="C32:D32"/>
    <mergeCell ref="C33:D33"/>
    <mergeCell ref="C34:D34"/>
    <mergeCell ref="B37:D37"/>
    <mergeCell ref="B38:D38"/>
    <mergeCell ref="B39:D39"/>
  </mergeCells>
  <printOptions horizontalCentered="1"/>
  <pageMargins left="0.39375" right="0.3152777777777777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120" zoomScaleSheetLayoutView="120" zoomScalePageLayoutView="0" workbookViewId="0" topLeftCell="A10">
      <selection activeCell="H12" sqref="H12"/>
    </sheetView>
  </sheetViews>
  <sheetFormatPr defaultColWidth="10.7109375" defaultRowHeight="12.75"/>
  <cols>
    <col min="1" max="1" width="10.7109375" style="1" customWidth="1"/>
    <col min="2" max="2" width="7.7109375" style="1" customWidth="1"/>
    <col min="3" max="3" width="17.140625" style="1" customWidth="1"/>
    <col min="4" max="4" width="20.421875" style="1" customWidth="1"/>
    <col min="5" max="5" width="0" style="1" hidden="1" customWidth="1"/>
    <col min="6" max="6" width="12.00390625" style="1" customWidth="1"/>
    <col min="7" max="7" width="13.421875" style="1" customWidth="1"/>
    <col min="8" max="8" width="13.8515625" style="1" customWidth="1"/>
    <col min="9" max="9" width="13.421875" style="1" customWidth="1"/>
    <col min="10" max="16384" width="10.7109375" style="1" customWidth="1"/>
  </cols>
  <sheetData>
    <row r="1" spans="1:9" ht="36" customHeight="1">
      <c r="A1" s="8"/>
      <c r="B1" s="100" t="s">
        <v>82</v>
      </c>
      <c r="C1" s="100"/>
      <c r="D1" s="100"/>
      <c r="E1" s="10" t="s">
        <v>40</v>
      </c>
      <c r="F1" s="10" t="s">
        <v>83</v>
      </c>
      <c r="G1" s="10" t="s">
        <v>41</v>
      </c>
      <c r="H1" s="10" t="s">
        <v>84</v>
      </c>
      <c r="I1" s="10" t="s">
        <v>71</v>
      </c>
    </row>
    <row r="2" spans="1:9" ht="18" customHeight="1">
      <c r="A2" s="19">
        <v>1</v>
      </c>
      <c r="B2" s="21" t="s">
        <v>85</v>
      </c>
      <c r="C2" s="98" t="s">
        <v>119</v>
      </c>
      <c r="D2" s="98"/>
      <c r="E2" s="68">
        <v>79000</v>
      </c>
      <c r="F2" s="81">
        <v>103000</v>
      </c>
      <c r="G2" s="58">
        <v>105000</v>
      </c>
      <c r="H2" s="58">
        <v>105000</v>
      </c>
      <c r="I2" s="58">
        <f aca="true" t="shared" si="0" ref="I2:I20">+F2+G2+H2</f>
        <v>313000</v>
      </c>
    </row>
    <row r="3" spans="1:9" ht="18" customHeight="1">
      <c r="A3" s="19">
        <v>2</v>
      </c>
      <c r="B3" s="21" t="s">
        <v>85</v>
      </c>
      <c r="C3" s="98" t="s">
        <v>120</v>
      </c>
      <c r="D3" s="98"/>
      <c r="E3" s="68">
        <v>77000</v>
      </c>
      <c r="F3" s="81">
        <v>83000</v>
      </c>
      <c r="G3" s="58">
        <v>85000</v>
      </c>
      <c r="H3" s="58">
        <v>85000</v>
      </c>
      <c r="I3" s="58">
        <f t="shared" si="0"/>
        <v>253000</v>
      </c>
    </row>
    <row r="4" spans="1:9" ht="18" customHeight="1">
      <c r="A4" s="19">
        <v>3</v>
      </c>
      <c r="B4" s="21" t="s">
        <v>85</v>
      </c>
      <c r="C4" s="98" t="s">
        <v>121</v>
      </c>
      <c r="D4" s="98"/>
      <c r="E4" s="68">
        <v>10000</v>
      </c>
      <c r="F4" s="81">
        <v>15000</v>
      </c>
      <c r="G4" s="58">
        <v>15000</v>
      </c>
      <c r="H4" s="58">
        <v>15000</v>
      </c>
      <c r="I4" s="58">
        <f t="shared" si="0"/>
        <v>45000</v>
      </c>
    </row>
    <row r="5" spans="1:9" ht="26.25" customHeight="1">
      <c r="A5" s="19">
        <v>4</v>
      </c>
      <c r="B5" s="21" t="s">
        <v>85</v>
      </c>
      <c r="C5" s="128" t="s">
        <v>122</v>
      </c>
      <c r="D5" s="128"/>
      <c r="E5" s="68">
        <v>3000</v>
      </c>
      <c r="F5" s="81">
        <v>50000</v>
      </c>
      <c r="G5" s="58">
        <v>35000</v>
      </c>
      <c r="H5" s="58">
        <v>50000</v>
      </c>
      <c r="I5" s="58">
        <f t="shared" si="0"/>
        <v>135000</v>
      </c>
    </row>
    <row r="6" spans="1:9" ht="18" customHeight="1">
      <c r="A6" s="19">
        <v>5</v>
      </c>
      <c r="B6" s="21" t="s">
        <v>85</v>
      </c>
      <c r="C6" s="98" t="s">
        <v>123</v>
      </c>
      <c r="D6" s="98"/>
      <c r="E6" s="68">
        <v>11000</v>
      </c>
      <c r="F6" s="81">
        <v>20000</v>
      </c>
      <c r="G6" s="58">
        <v>20000</v>
      </c>
      <c r="H6" s="58">
        <v>20000</v>
      </c>
      <c r="I6" s="58">
        <f t="shared" si="0"/>
        <v>60000</v>
      </c>
    </row>
    <row r="7" spans="1:9" ht="18" customHeight="1">
      <c r="A7" s="19">
        <v>6</v>
      </c>
      <c r="B7" s="21" t="s">
        <v>85</v>
      </c>
      <c r="C7" s="98" t="s">
        <v>124</v>
      </c>
      <c r="D7" s="98"/>
      <c r="E7" s="68">
        <v>10000</v>
      </c>
      <c r="F7" s="81"/>
      <c r="G7" s="58">
        <v>10000</v>
      </c>
      <c r="H7" s="58">
        <v>10000</v>
      </c>
      <c r="I7" s="58">
        <f t="shared" si="0"/>
        <v>20000</v>
      </c>
    </row>
    <row r="8" spans="1:9" ht="18" customHeight="1">
      <c r="A8" s="19">
        <v>7</v>
      </c>
      <c r="B8" s="21" t="s">
        <v>85</v>
      </c>
      <c r="C8" s="98" t="s">
        <v>125</v>
      </c>
      <c r="D8" s="98"/>
      <c r="E8" s="68">
        <v>5000</v>
      </c>
      <c r="F8" s="81">
        <v>3000</v>
      </c>
      <c r="G8" s="58">
        <v>5000</v>
      </c>
      <c r="H8" s="58">
        <v>5000</v>
      </c>
      <c r="I8" s="58">
        <f t="shared" si="0"/>
        <v>13000</v>
      </c>
    </row>
    <row r="9" spans="1:9" ht="26.25" customHeight="1">
      <c r="A9" s="19">
        <v>8</v>
      </c>
      <c r="B9" s="21" t="s">
        <v>85</v>
      </c>
      <c r="C9" s="128" t="s">
        <v>126</v>
      </c>
      <c r="D9" s="128"/>
      <c r="E9" s="68"/>
      <c r="F9" s="82">
        <v>7000</v>
      </c>
      <c r="G9" s="46">
        <v>10000</v>
      </c>
      <c r="H9" s="46">
        <v>10000</v>
      </c>
      <c r="I9" s="58">
        <f t="shared" si="0"/>
        <v>27000</v>
      </c>
    </row>
    <row r="10" spans="1:9" ht="18" customHeight="1">
      <c r="A10" s="19">
        <v>9</v>
      </c>
      <c r="B10" s="21" t="s">
        <v>85</v>
      </c>
      <c r="C10" s="98" t="s">
        <v>127</v>
      </c>
      <c r="D10" s="98"/>
      <c r="E10" s="69">
        <f>25000-13500</f>
        <v>11500</v>
      </c>
      <c r="F10" s="81">
        <v>14000</v>
      </c>
      <c r="G10" s="58">
        <v>10000</v>
      </c>
      <c r="H10" s="58">
        <v>10000</v>
      </c>
      <c r="I10" s="58">
        <f t="shared" si="0"/>
        <v>34000</v>
      </c>
    </row>
    <row r="11" spans="1:9" ht="18" customHeight="1">
      <c r="A11" s="19">
        <v>10</v>
      </c>
      <c r="B11" s="21" t="s">
        <v>85</v>
      </c>
      <c r="C11" s="12" t="s">
        <v>128</v>
      </c>
      <c r="D11" s="12"/>
      <c r="E11" s="68">
        <v>74500</v>
      </c>
      <c r="F11" s="81">
        <v>74500</v>
      </c>
      <c r="G11" s="81">
        <v>74500</v>
      </c>
      <c r="H11" s="81">
        <v>74500</v>
      </c>
      <c r="I11" s="58">
        <f t="shared" si="0"/>
        <v>223500</v>
      </c>
    </row>
    <row r="12" spans="1:9" ht="36.75" customHeight="1">
      <c r="A12" s="19">
        <v>11</v>
      </c>
      <c r="B12" s="21" t="s">
        <v>85</v>
      </c>
      <c r="C12" s="128" t="s">
        <v>129</v>
      </c>
      <c r="D12" s="128"/>
      <c r="E12" s="68">
        <v>60000</v>
      </c>
      <c r="F12" s="81">
        <v>35650</v>
      </c>
      <c r="G12" s="81"/>
      <c r="H12" s="81">
        <v>50000</v>
      </c>
      <c r="I12" s="58">
        <f t="shared" si="0"/>
        <v>85650</v>
      </c>
    </row>
    <row r="13" spans="1:9" ht="36.75" customHeight="1">
      <c r="A13" s="19">
        <v>12</v>
      </c>
      <c r="B13" s="21" t="s">
        <v>85</v>
      </c>
      <c r="C13" s="128" t="s">
        <v>130</v>
      </c>
      <c r="D13" s="128"/>
      <c r="E13" s="68"/>
      <c r="F13" s="81">
        <v>3000</v>
      </c>
      <c r="G13" s="81">
        <v>25000</v>
      </c>
      <c r="H13" s="81">
        <v>25000</v>
      </c>
      <c r="I13" s="58">
        <f t="shared" si="0"/>
        <v>53000</v>
      </c>
    </row>
    <row r="14" spans="1:9" ht="23.25" customHeight="1">
      <c r="A14" s="19">
        <v>13</v>
      </c>
      <c r="B14" s="21" t="s">
        <v>85</v>
      </c>
      <c r="C14" s="128" t="s">
        <v>131</v>
      </c>
      <c r="D14" s="128"/>
      <c r="E14" s="68"/>
      <c r="F14" s="81">
        <v>2000</v>
      </c>
      <c r="G14" s="81">
        <v>5000</v>
      </c>
      <c r="H14" s="81">
        <v>5000</v>
      </c>
      <c r="I14" s="58">
        <f t="shared" si="0"/>
        <v>12000</v>
      </c>
    </row>
    <row r="15" spans="1:9" ht="24.75" customHeight="1">
      <c r="A15" s="19">
        <v>14</v>
      </c>
      <c r="B15" s="21" t="s">
        <v>85</v>
      </c>
      <c r="C15" s="128" t="s">
        <v>132</v>
      </c>
      <c r="D15" s="128"/>
      <c r="E15" s="68"/>
      <c r="F15" s="81">
        <v>61000</v>
      </c>
      <c r="G15" s="81">
        <v>40000</v>
      </c>
      <c r="H15" s="81">
        <v>40000</v>
      </c>
      <c r="I15" s="58">
        <f t="shared" si="0"/>
        <v>141000</v>
      </c>
    </row>
    <row r="16" spans="1:9" ht="23.25" customHeight="1">
      <c r="A16" s="19">
        <v>15</v>
      </c>
      <c r="B16" s="21" t="s">
        <v>85</v>
      </c>
      <c r="C16" s="128" t="s">
        <v>133</v>
      </c>
      <c r="D16" s="128"/>
      <c r="E16" s="68"/>
      <c r="F16" s="81">
        <v>4000</v>
      </c>
      <c r="G16" s="81">
        <v>5000</v>
      </c>
      <c r="H16" s="81">
        <v>6500</v>
      </c>
      <c r="I16" s="58">
        <f t="shared" si="0"/>
        <v>15500</v>
      </c>
    </row>
    <row r="17" spans="1:9" ht="23.25" customHeight="1">
      <c r="A17" s="19">
        <v>16</v>
      </c>
      <c r="B17" s="21" t="s">
        <v>85</v>
      </c>
      <c r="C17" s="128" t="s">
        <v>134</v>
      </c>
      <c r="D17" s="128"/>
      <c r="E17" s="68"/>
      <c r="F17" s="81">
        <v>5000</v>
      </c>
      <c r="G17" s="81"/>
      <c r="H17" s="81"/>
      <c r="I17" s="58">
        <f t="shared" si="0"/>
        <v>5000</v>
      </c>
    </row>
    <row r="18" spans="1:9" ht="23.25" customHeight="1">
      <c r="A18" s="19" t="s">
        <v>149</v>
      </c>
      <c r="B18" s="21" t="s">
        <v>85</v>
      </c>
      <c r="C18" s="130" t="s">
        <v>150</v>
      </c>
      <c r="D18" s="130"/>
      <c r="E18" s="68"/>
      <c r="F18" s="81"/>
      <c r="G18" s="81">
        <v>370000</v>
      </c>
      <c r="H18" s="81"/>
      <c r="I18" s="58">
        <f t="shared" si="0"/>
        <v>370000</v>
      </c>
    </row>
    <row r="19" spans="1:9" ht="23.25" customHeight="1">
      <c r="A19" s="19" t="s">
        <v>153</v>
      </c>
      <c r="B19" s="21" t="s">
        <v>85</v>
      </c>
      <c r="C19" s="119" t="s">
        <v>151</v>
      </c>
      <c r="D19" s="119"/>
      <c r="E19" s="68"/>
      <c r="F19" s="81"/>
      <c r="G19" s="81">
        <f>160000+70000</f>
        <v>230000</v>
      </c>
      <c r="H19" s="81"/>
      <c r="I19" s="58">
        <f t="shared" si="0"/>
        <v>230000</v>
      </c>
    </row>
    <row r="20" spans="1:9" ht="23.25" customHeight="1">
      <c r="A20" s="19" t="s">
        <v>154</v>
      </c>
      <c r="B20" s="21" t="s">
        <v>85</v>
      </c>
      <c r="C20" s="119" t="s">
        <v>152</v>
      </c>
      <c r="D20" s="119"/>
      <c r="E20" s="68"/>
      <c r="F20" s="81"/>
      <c r="G20" s="81">
        <v>70000</v>
      </c>
      <c r="H20" s="81"/>
      <c r="I20" s="58">
        <f t="shared" si="0"/>
        <v>70000</v>
      </c>
    </row>
    <row r="21" spans="1:9" ht="26.25" customHeight="1">
      <c r="A21" s="19"/>
      <c r="B21" s="21"/>
      <c r="C21" s="129" t="s">
        <v>135</v>
      </c>
      <c r="D21" s="129"/>
      <c r="E21" s="70">
        <f>+SUM(E2:E12)</f>
        <v>341000</v>
      </c>
      <c r="F21" s="71">
        <v>480200</v>
      </c>
      <c r="G21" s="70">
        <v>1044500</v>
      </c>
      <c r="H21" s="70">
        <f>+SUM(H2:H20)</f>
        <v>511000</v>
      </c>
      <c r="I21" s="70">
        <f>+SUM(I2:I17)</f>
        <v>1435650</v>
      </c>
    </row>
  </sheetData>
  <sheetProtection selectLockedCells="1" selectUnlockedCells="1"/>
  <mergeCells count="20">
    <mergeCell ref="B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21:D21"/>
    <mergeCell ref="C18:D18"/>
    <mergeCell ref="C19:D19"/>
    <mergeCell ref="C20:D20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120" zoomScaleSheetLayoutView="120" zoomScalePageLayoutView="0" workbookViewId="0" topLeftCell="A1">
      <selection activeCell="H13" sqref="H13"/>
    </sheetView>
  </sheetViews>
  <sheetFormatPr defaultColWidth="8.8515625" defaultRowHeight="12.75"/>
  <cols>
    <col min="1" max="1" width="6.7109375" style="1" customWidth="1"/>
    <col min="2" max="2" width="17.00390625" style="2" customWidth="1"/>
    <col min="3" max="3" width="28.421875" style="2" customWidth="1"/>
    <col min="4" max="4" width="20.00390625" style="1" customWidth="1"/>
    <col min="5" max="5" width="0" style="1" hidden="1" customWidth="1"/>
    <col min="6" max="6" width="10.8515625" style="1" customWidth="1"/>
    <col min="7" max="7" width="12.140625" style="1" customWidth="1"/>
    <col min="8" max="8" width="14.421875" style="1" customWidth="1"/>
    <col min="9" max="9" width="35.8515625" style="1" customWidth="1"/>
    <col min="10" max="16384" width="8.8515625" style="1" customWidth="1"/>
  </cols>
  <sheetData>
    <row r="1" spans="1:9" ht="35.25" customHeight="1">
      <c r="A1" s="112" t="s">
        <v>136</v>
      </c>
      <c r="B1" s="112"/>
      <c r="C1" s="112"/>
      <c r="D1" s="112"/>
      <c r="E1" s="112"/>
      <c r="F1" s="112"/>
      <c r="G1" s="112"/>
      <c r="H1" s="112"/>
      <c r="I1" s="112"/>
    </row>
    <row r="2" spans="1:9" s="3" customFormat="1" ht="12.75" customHeight="1">
      <c r="A2" s="134" t="s">
        <v>49</v>
      </c>
      <c r="B2" s="134"/>
      <c r="C2" s="135" t="s">
        <v>50</v>
      </c>
      <c r="D2" s="135"/>
      <c r="E2" s="135"/>
      <c r="F2" s="135"/>
      <c r="G2" s="135"/>
      <c r="H2" s="135"/>
      <c r="I2" s="135"/>
    </row>
    <row r="3" spans="1:9" s="3" customFormat="1" ht="12.75" customHeight="1">
      <c r="A3" s="132" t="s">
        <v>51</v>
      </c>
      <c r="B3" s="132"/>
      <c r="C3" s="113" t="s">
        <v>137</v>
      </c>
      <c r="D3" s="113"/>
      <c r="E3" s="113"/>
      <c r="F3" s="113"/>
      <c r="G3" s="113"/>
      <c r="H3" s="113"/>
      <c r="I3" s="113"/>
    </row>
    <row r="4" spans="1:9" s="3" customFormat="1" ht="24" customHeight="1">
      <c r="A4" s="136" t="s">
        <v>10</v>
      </c>
      <c r="B4" s="136"/>
      <c r="C4" s="108" t="s">
        <v>138</v>
      </c>
      <c r="D4" s="108"/>
      <c r="E4" s="108"/>
      <c r="F4" s="108"/>
      <c r="G4" s="108"/>
      <c r="H4" s="108"/>
      <c r="I4" s="108"/>
    </row>
    <row r="5" spans="1:9" s="3" customFormat="1" ht="12.75" customHeight="1">
      <c r="A5" s="132" t="s">
        <v>3</v>
      </c>
      <c r="B5" s="132"/>
      <c r="C5" s="113" t="s">
        <v>139</v>
      </c>
      <c r="D5" s="113"/>
      <c r="E5" s="113"/>
      <c r="F5" s="113"/>
      <c r="G5" s="113"/>
      <c r="H5" s="113"/>
      <c r="I5" s="113"/>
    </row>
    <row r="6" spans="1:9" s="3" customFormat="1" ht="12.75" customHeight="1">
      <c r="A6" s="132" t="s">
        <v>5</v>
      </c>
      <c r="B6" s="132"/>
      <c r="C6" s="108" t="s">
        <v>157</v>
      </c>
      <c r="D6" s="108"/>
      <c r="E6" s="108"/>
      <c r="F6" s="108"/>
      <c r="G6" s="108"/>
      <c r="H6" s="108"/>
      <c r="I6" s="108"/>
    </row>
    <row r="7" spans="1:9" s="3" customFormat="1" ht="21.75" customHeight="1">
      <c r="A7" s="132" t="s">
        <v>7</v>
      </c>
      <c r="B7" s="132"/>
      <c r="C7" s="133" t="s">
        <v>140</v>
      </c>
      <c r="D7" s="133"/>
      <c r="E7" s="133"/>
      <c r="F7" s="133"/>
      <c r="G7" s="133"/>
      <c r="H7" s="133"/>
      <c r="I7" s="133"/>
    </row>
    <row r="8" spans="1:9" s="3" customFormat="1" ht="29.25" customHeight="1">
      <c r="A8" s="131" t="s">
        <v>56</v>
      </c>
      <c r="B8" s="131"/>
      <c r="C8" s="111" t="s">
        <v>141</v>
      </c>
      <c r="D8" s="111"/>
      <c r="E8" s="111"/>
      <c r="F8" s="111"/>
      <c r="G8" s="111"/>
      <c r="H8" s="111"/>
      <c r="I8" s="111"/>
    </row>
    <row r="9" spans="1:7" s="3" customFormat="1" ht="12.75" customHeight="1">
      <c r="A9" s="4"/>
      <c r="B9" s="5"/>
      <c r="C9" s="6"/>
      <c r="D9" s="4"/>
      <c r="E9" s="4"/>
      <c r="F9" s="4"/>
      <c r="G9" s="7"/>
    </row>
    <row r="10" spans="1:9" s="3" customFormat="1" ht="13.5" customHeight="1">
      <c r="A10" s="99"/>
      <c r="B10" s="100" t="s">
        <v>12</v>
      </c>
      <c r="C10" s="100"/>
      <c r="D10" s="100" t="s">
        <v>57</v>
      </c>
      <c r="E10" s="100"/>
      <c r="F10" s="100"/>
      <c r="G10" s="100"/>
      <c r="H10" s="100"/>
      <c r="I10" s="100"/>
    </row>
    <row r="11" spans="1:9" s="3" customFormat="1" ht="52.5">
      <c r="A11" s="99"/>
      <c r="B11" s="100"/>
      <c r="C11" s="100"/>
      <c r="D11" s="18" t="s">
        <v>14</v>
      </c>
      <c r="E11" s="18" t="s">
        <v>15</v>
      </c>
      <c r="F11" s="18" t="s">
        <v>70</v>
      </c>
      <c r="G11" s="10" t="s">
        <v>17</v>
      </c>
      <c r="H11" s="10" t="s">
        <v>18</v>
      </c>
      <c r="I11" s="18" t="s">
        <v>19</v>
      </c>
    </row>
    <row r="12" spans="1:9" s="3" customFormat="1" ht="18" customHeight="1">
      <c r="A12" s="102">
        <v>1</v>
      </c>
      <c r="B12" s="127" t="s">
        <v>142</v>
      </c>
      <c r="C12" s="127"/>
      <c r="D12" s="13" t="s">
        <v>143</v>
      </c>
      <c r="E12" s="13">
        <v>17</v>
      </c>
      <c r="F12" s="54">
        <v>20</v>
      </c>
      <c r="G12" s="87">
        <v>25</v>
      </c>
      <c r="H12" s="88">
        <v>27</v>
      </c>
      <c r="I12" s="72" t="s">
        <v>138</v>
      </c>
    </row>
    <row r="13" spans="1:9" s="3" customFormat="1" ht="28.5" customHeight="1">
      <c r="A13" s="102"/>
      <c r="B13" s="127"/>
      <c r="C13" s="127"/>
      <c r="D13" s="13" t="s">
        <v>144</v>
      </c>
      <c r="E13" s="73">
        <f>294706/1350000</f>
        <v>0.21830074074074074</v>
      </c>
      <c r="F13" s="95">
        <v>0.28</v>
      </c>
      <c r="G13" s="95">
        <v>0.4</v>
      </c>
      <c r="H13" s="95">
        <v>0.32</v>
      </c>
      <c r="I13" s="72" t="s">
        <v>138</v>
      </c>
    </row>
    <row r="14" spans="1:9" s="3" customFormat="1" ht="14.25" customHeight="1" hidden="1">
      <c r="A14" s="99"/>
      <c r="B14" s="100" t="s">
        <v>30</v>
      </c>
      <c r="C14" s="100"/>
      <c r="D14" s="100"/>
      <c r="E14" s="100"/>
      <c r="F14" s="100"/>
      <c r="G14" s="100"/>
      <c r="H14" s="100"/>
      <c r="I14" s="100"/>
    </row>
    <row r="15" spans="1:9" s="3" customFormat="1" ht="12" hidden="1">
      <c r="A15" s="99"/>
      <c r="B15" s="100"/>
      <c r="C15" s="100"/>
      <c r="D15" s="18"/>
      <c r="E15" s="18"/>
      <c r="F15" s="10"/>
      <c r="G15" s="10"/>
      <c r="H15" s="10"/>
      <c r="I15" s="18"/>
    </row>
    <row r="16" spans="1:9" s="3" customFormat="1" ht="18.75" customHeight="1" hidden="1">
      <c r="A16" s="102">
        <v>3</v>
      </c>
      <c r="B16" s="115" t="s">
        <v>63</v>
      </c>
      <c r="C16" s="115"/>
      <c r="D16" s="22"/>
      <c r="E16" s="22"/>
      <c r="F16" s="22"/>
      <c r="G16" s="33"/>
      <c r="H16" s="34"/>
      <c r="I16" s="34"/>
    </row>
    <row r="17" spans="1:9" s="3" customFormat="1" ht="18.75" customHeight="1" hidden="1">
      <c r="A17" s="102"/>
      <c r="B17" s="115"/>
      <c r="C17" s="115"/>
      <c r="D17" s="22"/>
      <c r="E17" s="22"/>
      <c r="F17" s="22"/>
      <c r="G17" s="33"/>
      <c r="H17" s="34"/>
      <c r="I17" s="34"/>
    </row>
    <row r="18" spans="1:9" s="3" customFormat="1" ht="18.75" customHeight="1" hidden="1">
      <c r="A18" s="102"/>
      <c r="B18" s="115"/>
      <c r="C18" s="115"/>
      <c r="D18" s="22"/>
      <c r="E18" s="35"/>
      <c r="F18" s="35"/>
      <c r="G18" s="33"/>
      <c r="H18" s="34"/>
      <c r="I18" s="34"/>
    </row>
    <row r="19" spans="1:7" s="3" customFormat="1" ht="12.75" customHeight="1">
      <c r="A19" s="16"/>
      <c r="B19" s="16"/>
      <c r="C19" s="16"/>
      <c r="D19" s="101"/>
      <c r="E19" s="101"/>
      <c r="F19" s="101"/>
      <c r="G19" s="17"/>
    </row>
    <row r="20" spans="1:9" s="3" customFormat="1" ht="63" customHeight="1">
      <c r="A20" s="8"/>
      <c r="B20" s="100" t="s">
        <v>69</v>
      </c>
      <c r="C20" s="100"/>
      <c r="D20" s="100"/>
      <c r="E20" s="10" t="s">
        <v>40</v>
      </c>
      <c r="F20" s="10" t="s">
        <v>83</v>
      </c>
      <c r="G20" s="10" t="s">
        <v>41</v>
      </c>
      <c r="H20" s="10" t="s">
        <v>84</v>
      </c>
      <c r="I20" s="10" t="s">
        <v>71</v>
      </c>
    </row>
    <row r="21" spans="1:9" s="38" customFormat="1" ht="33.75" customHeight="1">
      <c r="A21" s="19">
        <v>1</v>
      </c>
      <c r="B21" s="36">
        <v>511000</v>
      </c>
      <c r="C21" s="127" t="s">
        <v>145</v>
      </c>
      <c r="D21" s="127"/>
      <c r="E21" s="37">
        <f>1966240.73+750000+333759.27</f>
        <v>3050000</v>
      </c>
      <c r="F21" s="37">
        <f>+'ПA 3 - Пројекти'!F2</f>
        <v>460000</v>
      </c>
      <c r="G21" s="58">
        <f>+'ПA 3 - Пројекти'!G2</f>
        <v>200000</v>
      </c>
      <c r="H21" s="58">
        <f>+'ПA 3 - Пројекти'!H2</f>
        <v>200000</v>
      </c>
      <c r="I21" s="58">
        <f>+F21+G21+H21</f>
        <v>860000</v>
      </c>
    </row>
    <row r="22" spans="1:9" ht="15.75" customHeight="1">
      <c r="A22" s="42"/>
      <c r="B22" s="43"/>
      <c r="C22" s="44"/>
      <c r="D22" s="74"/>
      <c r="E22" s="75"/>
      <c r="F22" s="75"/>
      <c r="G22" s="75"/>
      <c r="H22" s="75"/>
      <c r="I22" s="75"/>
    </row>
    <row r="23" spans="5:7" ht="15.75" customHeight="1">
      <c r="E23" s="47"/>
      <c r="F23" s="47"/>
      <c r="G23" s="17"/>
    </row>
    <row r="24" spans="1:9" s="3" customFormat="1" ht="42.75" customHeight="1">
      <c r="A24" s="8"/>
      <c r="B24" s="100" t="s">
        <v>76</v>
      </c>
      <c r="C24" s="100"/>
      <c r="D24" s="100"/>
      <c r="E24" s="10" t="s">
        <v>77</v>
      </c>
      <c r="F24" s="10" t="s">
        <v>78</v>
      </c>
      <c r="G24" s="10" t="s">
        <v>79</v>
      </c>
      <c r="H24" s="10" t="s">
        <v>80</v>
      </c>
      <c r="I24" s="10" t="s">
        <v>71</v>
      </c>
    </row>
    <row r="25" spans="1:9" s="3" customFormat="1" ht="15.75" customHeight="1">
      <c r="A25" s="19">
        <v>1</v>
      </c>
      <c r="B25" s="114" t="s">
        <v>81</v>
      </c>
      <c r="C25" s="114"/>
      <c r="D25" s="114"/>
      <c r="E25" s="76">
        <f>+E21</f>
        <v>3050000</v>
      </c>
      <c r="F25" s="76">
        <f>+F21</f>
        <v>460000</v>
      </c>
      <c r="G25" s="76">
        <f>+G21</f>
        <v>200000</v>
      </c>
      <c r="H25" s="76">
        <f>+H21</f>
        <v>200000</v>
      </c>
      <c r="I25" s="77">
        <f>+F25+G25+H25</f>
        <v>860000</v>
      </c>
    </row>
    <row r="26" spans="4:9" ht="12.75">
      <c r="D26" s="74" t="s">
        <v>75</v>
      </c>
      <c r="E26" s="78">
        <f>E25</f>
        <v>3050000</v>
      </c>
      <c r="F26" s="78">
        <f>F25</f>
        <v>460000</v>
      </c>
      <c r="G26" s="78">
        <f>G25</f>
        <v>200000</v>
      </c>
      <c r="H26" s="78">
        <f>H25</f>
        <v>200000</v>
      </c>
      <c r="I26" s="78">
        <f>I25</f>
        <v>860000</v>
      </c>
    </row>
  </sheetData>
  <sheetProtection selectLockedCells="1" selectUnlockedCells="1"/>
  <mergeCells count="30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2:A13"/>
    <mergeCell ref="B12:C13"/>
    <mergeCell ref="B20:D20"/>
    <mergeCell ref="C21:D21"/>
    <mergeCell ref="B24:D24"/>
    <mergeCell ref="B25:D25"/>
    <mergeCell ref="A14:A15"/>
    <mergeCell ref="B14:C15"/>
    <mergeCell ref="D14:I14"/>
    <mergeCell ref="A16:A18"/>
    <mergeCell ref="B16:C18"/>
    <mergeCell ref="D19:F19"/>
  </mergeCells>
  <printOptions horizontalCentered="1"/>
  <pageMargins left="0.39375" right="0.31527777777777777" top="0.9840277777777777" bottom="0.9840277777777777" header="0.5118055555555555" footer="0.5118055555555555"/>
  <pageSetup fitToHeight="0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view="pageBreakPreview" zoomScale="120" zoomScaleSheetLayoutView="120" zoomScalePageLayoutView="0" workbookViewId="0" topLeftCell="A1">
      <selection activeCell="F1" sqref="F1"/>
    </sheetView>
  </sheetViews>
  <sheetFormatPr defaultColWidth="10.7109375" defaultRowHeight="12.75"/>
  <cols>
    <col min="1" max="1" width="10.7109375" style="1" customWidth="1"/>
    <col min="2" max="2" width="7.7109375" style="1" customWidth="1"/>
    <col min="3" max="3" width="17.140625" style="1" customWidth="1"/>
    <col min="4" max="4" width="27.421875" style="1" customWidth="1"/>
    <col min="5" max="5" width="0" style="1" hidden="1" customWidth="1"/>
    <col min="6" max="6" width="10.8515625" style="1" customWidth="1"/>
    <col min="7" max="8" width="12.421875" style="1" customWidth="1"/>
    <col min="9" max="9" width="13.7109375" style="1" customWidth="1"/>
    <col min="10" max="16384" width="10.7109375" style="1" customWidth="1"/>
  </cols>
  <sheetData>
    <row r="1" spans="1:9" ht="36" customHeight="1">
      <c r="A1" s="8"/>
      <c r="B1" s="100" t="s">
        <v>82</v>
      </c>
      <c r="C1" s="100"/>
      <c r="D1" s="100"/>
      <c r="E1" s="10" t="s">
        <v>40</v>
      </c>
      <c r="F1" s="10" t="s">
        <v>83</v>
      </c>
      <c r="G1" s="10" t="s">
        <v>41</v>
      </c>
      <c r="H1" s="10" t="s">
        <v>84</v>
      </c>
      <c r="I1" s="10" t="s">
        <v>71</v>
      </c>
    </row>
    <row r="2" spans="1:9" ht="18" customHeight="1">
      <c r="A2" s="19">
        <v>1</v>
      </c>
      <c r="B2" s="21" t="s">
        <v>85</v>
      </c>
      <c r="C2" s="98" t="s">
        <v>146</v>
      </c>
      <c r="D2" s="98"/>
      <c r="E2" s="79">
        <f>3050000-300000-20000</f>
        <v>2730000</v>
      </c>
      <c r="F2" s="79">
        <v>460000</v>
      </c>
      <c r="G2" s="52">
        <v>200000</v>
      </c>
      <c r="H2" s="52">
        <v>200000</v>
      </c>
      <c r="I2" s="52">
        <f>+F2+G2+H2</f>
        <v>860000</v>
      </c>
    </row>
    <row r="3" spans="1:9" ht="18" customHeight="1" hidden="1">
      <c r="A3" s="19">
        <v>2</v>
      </c>
      <c r="B3" s="21" t="s">
        <v>85</v>
      </c>
      <c r="C3" s="98" t="s">
        <v>147</v>
      </c>
      <c r="D3" s="98"/>
      <c r="E3" s="79">
        <v>300000</v>
      </c>
      <c r="F3" s="79"/>
      <c r="G3" s="80"/>
      <c r="H3" s="80"/>
      <c r="I3" s="52">
        <f>+F3+G3+H3</f>
        <v>0</v>
      </c>
    </row>
    <row r="4" spans="1:9" ht="18" customHeight="1" hidden="1">
      <c r="A4" s="19">
        <v>3</v>
      </c>
      <c r="B4" s="21" t="s">
        <v>85</v>
      </c>
      <c r="C4" s="98" t="s">
        <v>148</v>
      </c>
      <c r="D4" s="98"/>
      <c r="E4" s="79">
        <v>20000</v>
      </c>
      <c r="F4" s="79">
        <v>0</v>
      </c>
      <c r="G4" s="80"/>
      <c r="H4" s="80"/>
      <c r="I4" s="52">
        <f>+F4+G4+H4</f>
        <v>0</v>
      </c>
    </row>
    <row r="5" spans="1:9" ht="12.75" customHeight="1">
      <c r="A5" s="19"/>
      <c r="B5" s="21"/>
      <c r="C5" s="129" t="s">
        <v>135</v>
      </c>
      <c r="D5" s="129"/>
      <c r="E5" s="70">
        <f>SUM(E2:E4)</f>
        <v>3050000</v>
      </c>
      <c r="F5" s="70">
        <f>SUM(F2:F4)</f>
        <v>460000</v>
      </c>
      <c r="G5" s="70">
        <f>SUM(G2:G4)</f>
        <v>200000</v>
      </c>
      <c r="H5" s="70">
        <f>SUM(H2:H4)</f>
        <v>200000</v>
      </c>
      <c r="I5" s="70">
        <f>SUM(F5:H5)</f>
        <v>860000</v>
      </c>
    </row>
  </sheetData>
  <sheetProtection selectLockedCells="1" selectUnlockedCells="1"/>
  <mergeCells count="5">
    <mergeCell ref="B1:D1"/>
    <mergeCell ref="C2:D2"/>
    <mergeCell ref="C3:D3"/>
    <mergeCell ref="C4:D4"/>
    <mergeCell ref="C5:D5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kanc84tanjab</cp:lastModifiedBy>
  <dcterms:modified xsi:type="dcterms:W3CDTF">2023-03-16T06:36:54Z</dcterms:modified>
  <cp:category/>
  <cp:version/>
  <cp:contentType/>
  <cp:contentStatus/>
</cp:coreProperties>
</file>