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9440" windowHeight="11760" tabRatio="827"/>
  </bookViews>
  <sheets>
    <sheet name="Program SOCIJALNA ZAŠTITA" sheetId="29" r:id="rId1"/>
    <sheet name="PA 1" sheetId="30" r:id="rId2"/>
    <sheet name="PA 1 - Projekti" sheetId="32" r:id="rId3"/>
    <sheet name="PA 2" sheetId="33" r:id="rId4"/>
    <sheet name="PA 2 - Projekti" sheetId="34" r:id="rId5"/>
    <sheet name="PA 3" sheetId="35" r:id="rId6"/>
    <sheet name="PA 3 - Projekti" sheetId="36" r:id="rId7"/>
  </sheets>
  <definedNames>
    <definedName name="_xlnm.Print_Area" localSheetId="1">'PA 1'!$A$1:$I$39</definedName>
    <definedName name="_xlnm.Print_Area" localSheetId="3">'PA 2'!$A$1:$I$21</definedName>
    <definedName name="_xlnm.Print_Area" localSheetId="5">'PA 3'!$A$1:$H$28</definedName>
    <definedName name="_xlnm.Print_Area" localSheetId="6">'PA 3 - Projekti'!$A$1:$J$9</definedName>
    <definedName name="_xlnm.Print_Area" localSheetId="0">'Program SOCIJALNA ZAŠTITA'!$A$1:$I$33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7" i="29"/>
  <c r="G27"/>
  <c r="F27"/>
  <c r="G12"/>
  <c r="H30"/>
  <c r="H16" i="33"/>
  <c r="G16"/>
  <c r="F30" i="29"/>
  <c r="H19"/>
  <c r="G19"/>
  <c r="F19"/>
  <c r="H17"/>
  <c r="G17"/>
  <c r="F17"/>
  <c r="F11"/>
  <c r="F12" s="1"/>
  <c r="H3" i="36"/>
  <c r="E22" i="35"/>
  <c r="E21"/>
  <c r="E20"/>
  <c r="E23" s="1"/>
  <c r="E26" s="1"/>
  <c r="I20" i="33"/>
  <c r="H20"/>
  <c r="G20"/>
  <c r="I3" i="34"/>
  <c r="F16"/>
  <c r="F27" i="32"/>
  <c r="H37" i="30"/>
  <c r="H39" s="1"/>
  <c r="H34"/>
  <c r="G30" i="29"/>
  <c r="F37" i="30"/>
  <c r="F39" s="1"/>
  <c r="F34"/>
  <c r="G22" i="35"/>
  <c r="F22"/>
  <c r="G21"/>
  <c r="F21"/>
  <c r="G20"/>
  <c r="F20"/>
  <c r="F9" i="36" l="1"/>
  <c r="H27" i="32"/>
  <c r="G27"/>
  <c r="H31" i="29" l="1"/>
  <c r="G31"/>
  <c r="F31"/>
  <c r="F32" i="32"/>
  <c r="G32"/>
  <c r="H4" i="36"/>
  <c r="H5"/>
  <c r="H7"/>
  <c r="H8"/>
  <c r="H22" i="35"/>
  <c r="F15" i="33"/>
  <c r="F19" s="1"/>
  <c r="H16" i="34"/>
  <c r="H15" i="33" s="1"/>
  <c r="H19" s="1"/>
  <c r="G21"/>
  <c r="F21"/>
  <c r="G16" i="34"/>
  <c r="G15" i="33" s="1"/>
  <c r="G19" s="1"/>
  <c r="G34" i="30"/>
  <c r="G37" s="1"/>
  <c r="G39" s="1"/>
  <c r="H20" i="35" l="1"/>
  <c r="H21"/>
  <c r="H9" i="36"/>
  <c r="I31" i="29"/>
  <c r="E30"/>
  <c r="E27" i="32"/>
  <c r="G23" i="35"/>
  <c r="G26" s="1"/>
  <c r="G27" s="1"/>
  <c r="H32" i="29" s="1"/>
  <c r="I34" i="30"/>
  <c r="I28"/>
  <c r="I29"/>
  <c r="I30"/>
  <c r="I31"/>
  <c r="I32"/>
  <c r="I33"/>
  <c r="I27"/>
  <c r="E37"/>
  <c r="E39" s="1"/>
  <c r="I38"/>
  <c r="I4" i="32"/>
  <c r="I5"/>
  <c r="I6"/>
  <c r="I7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3"/>
  <c r="F23" i="35"/>
  <c r="F26" s="1"/>
  <c r="F27" s="1"/>
  <c r="G32" i="29" s="1"/>
  <c r="G33" s="1"/>
  <c r="E27" i="35"/>
  <c r="F32" i="29" s="1"/>
  <c r="G9" i="36"/>
  <c r="E9"/>
  <c r="E20" i="33"/>
  <c r="E16"/>
  <c r="I19"/>
  <c r="I15"/>
  <c r="I4" i="34"/>
  <c r="I5"/>
  <c r="I6"/>
  <c r="I7"/>
  <c r="I8"/>
  <c r="I9"/>
  <c r="I10"/>
  <c r="I11"/>
  <c r="I12"/>
  <c r="I13"/>
  <c r="I14"/>
  <c r="I15"/>
  <c r="I16" l="1"/>
  <c r="H11" i="29"/>
  <c r="H12" s="1"/>
  <c r="H33"/>
  <c r="F33"/>
  <c r="B33"/>
  <c r="G11"/>
  <c r="I32"/>
  <c r="I27" i="32"/>
  <c r="I16" i="33"/>
  <c r="H23" i="35"/>
  <c r="H26" s="1"/>
  <c r="H27" s="1"/>
  <c r="I39" i="30"/>
  <c r="I30" i="29"/>
  <c r="I37" i="30"/>
  <c r="I33" i="29" l="1"/>
  <c r="I31" i="32"/>
</calcChain>
</file>

<file path=xl/sharedStrings.xml><?xml version="1.0" encoding="utf-8"?>
<sst xmlns="http://schemas.openxmlformats.org/spreadsheetml/2006/main" count="362" uniqueCount="180">
  <si>
    <t xml:space="preserve"> </t>
  </si>
  <si>
    <t>0,60</t>
  </si>
  <si>
    <t>0,35</t>
  </si>
  <si>
    <t>5,89</t>
  </si>
  <si>
    <t>Списак пројеката у оквиру програмске мјере</t>
  </si>
  <si>
    <t>Пројекат:</t>
  </si>
  <si>
    <t>Програм осигурања пензионера до 65. године старости</t>
  </si>
  <si>
    <t>Осигурање неосигураних лица и помоћ у набавци лијекова</t>
  </si>
  <si>
    <t>Помоћ Ромској популацији</t>
  </si>
  <si>
    <t>Остале помоћи појединцима</t>
  </si>
  <si>
    <t>Субвенције (водне услуге)</t>
  </si>
  <si>
    <t>Суфинансирање превоза дјеце са посебним потребама и трошкови исхране</t>
  </si>
  <si>
    <t>Расходи у базној год (2020)</t>
  </si>
  <si>
    <t>Расходи
 у 2023</t>
  </si>
  <si>
    <t>УКУПНО:</t>
  </si>
  <si>
    <t>Програмски буџет - Пројекти</t>
  </si>
  <si>
    <t>Програмски Буџет    
ПРОГРАМ</t>
  </si>
  <si>
    <t>Назив програма:</t>
  </si>
  <si>
    <t>Социјална заштита</t>
  </si>
  <si>
    <t>Сврха:</t>
  </si>
  <si>
    <t>Обезбиједити квалитетне социјалне услуге угроженом становништву</t>
  </si>
  <si>
    <t>Основ:</t>
  </si>
  <si>
    <t>Закон о социјалној заштити, Закон о локалној самоуправи, Статут града Градишка, Стратегија развоја града Градишка за период 2019-2027 год., Правилник о критеријумима и поступку за додијелу средстава гранта удружењима од интереса за град Градишка, Одлука о условима и начину додјеле једнократних новчаних помоћи социјално угроженим грађанима, Буџет града Градишка.</t>
  </si>
  <si>
    <t>Опис:</t>
  </si>
  <si>
    <t>Реализацијом овје мјере биће осигурана подршка раду установе социјалне заштите, подршка осјетљивим групама становништва, као и подршка организацијама/удружењима/савезима који се баве пружањем помоћи социјално угроженим категоријама</t>
  </si>
  <si>
    <t>Одговорно лице за 
спровођење програма:</t>
  </si>
  <si>
    <t>Драгана Бјелић</t>
  </si>
  <si>
    <t>Назив орг јединице / 
Буџетског корисника:</t>
  </si>
  <si>
    <t>Циљ*</t>
  </si>
  <si>
    <t>Индикатори исхода**</t>
  </si>
  <si>
    <t>Назив индикатора</t>
  </si>
  <si>
    <t>Вриједност у базној години (2020)</t>
  </si>
  <si>
    <t>Циљана вриједност 2021</t>
  </si>
  <si>
    <t>Циљана вриједност 2022</t>
  </si>
  <si>
    <t>Циљана вриједност 2023</t>
  </si>
  <si>
    <t>Извор верификације за сваки индикатор исхода</t>
  </si>
  <si>
    <t>Унапређење услуга социјалне заштите за које је задужена јединица локалне самоуправе с циљем побољшања услова живота грађана који припадају угроженим категоријама</t>
  </si>
  <si>
    <t>Висина буџетских издвајања за услуге социјалне заштите увећана за износ средстава намијењених подршци функционисања установе социјалне заштите</t>
  </si>
  <si>
    <t xml:space="preserve">Буџет града </t>
  </si>
  <si>
    <t>Износ (%) буџетских издвајања за услуге социјалне заштите увећан за износ средстава намијењених подршци функционисања установе социјалне заштите</t>
  </si>
  <si>
    <t>8,20  (У 2020. години у укупном износу буџета садржана су и  кредитна средства у износу 21.500.000,00 КМ)</t>
  </si>
  <si>
    <t>Циљ</t>
  </si>
  <si>
    <t>Индикатори исхода</t>
  </si>
  <si>
    <t>Континуирана подршка организацијама/удружењима/савезима и појединцима у сегменту социјалне заштите</t>
  </si>
  <si>
    <t>Број организација/удружења/савеза који се баве пружањем помоћи социјално угроженим категоријама становништва</t>
  </si>
  <si>
    <t>Буџет града, Одлука о утврђивању статуса удружења од интереса за град, Извјештај о пословању и финансијски извјештај Удружења</t>
  </si>
  <si>
    <t>Износ (%) буџетских издвајања за организације/удружења/савезе који се баве пружањем помоћи социјално угроженим категоријама</t>
  </si>
  <si>
    <t>4  (за 2 категорије средства су релоцирана ЈУ ЦСР - Програм социјалне заштите)</t>
  </si>
  <si>
    <t>Број грађана, корисника мјера материјалне подршке осигуране кроз Програм социјалне заштите</t>
  </si>
  <si>
    <t>2606 корисника</t>
  </si>
  <si>
    <t>Програм социјалне заштите, Извјештај о реализацији Програма социјалне заштите</t>
  </si>
  <si>
    <t>Назив индикатора 1</t>
  </si>
  <si>
    <t>Назив индикатора 2</t>
  </si>
  <si>
    <t>Назив индикатора 3</t>
  </si>
  <si>
    <t>Износ (%) буџетских издвајања за кориснике мјера материјалне подршке осигуране кроз Програм социјалне заштите</t>
  </si>
  <si>
    <t>Буџет града (Програм социјалне заштите)</t>
  </si>
  <si>
    <t>Списак програмских мјера</t>
  </si>
  <si>
    <t>Мјера:</t>
  </si>
  <si>
    <t>Подршка функционисању установе социјалне заштите и трошкови социјалне заштите (подршка појединцима)</t>
  </si>
  <si>
    <t>Подршка невладином сектору у области социјалне заштите</t>
  </si>
  <si>
    <t xml:space="preserve">Програмски буџет - МЈЕРА
</t>
  </si>
  <si>
    <t xml:space="preserve">Програм коме припада: </t>
  </si>
  <si>
    <t>СОЦИЈАЛНА ЗАШТИТА</t>
  </si>
  <si>
    <t>Назив:</t>
  </si>
  <si>
    <t>Подршка функционисању установе социјалне заштите	 и трошкови социјане заштите (подршка појединцима)</t>
  </si>
  <si>
    <t>Осигурање социјалне помоћ осјетљивим друштвеним групама.</t>
  </si>
  <si>
    <t>Закон о социјалној заштити, Буџет града Градишка</t>
  </si>
  <si>
    <t>Реализацијом овје мјере биће осигурана помоћ социјално угроженим категоријама становништва са подручја града Градишке.</t>
  </si>
  <si>
    <t>Одговорно лице за 
спровођење прог активности:</t>
  </si>
  <si>
    <t>Индикатори исхода/излазног резултата**</t>
  </si>
  <si>
    <t>Побољшање услова живота грађанима који припадају посебно рањивим друштвеним групама</t>
  </si>
  <si>
    <t>Број корисника - Новчана помоћ</t>
  </si>
  <si>
    <t>Програм социјалне заштите</t>
  </si>
  <si>
    <t>Број корисника - Додатка за помоћ и његу другог лица</t>
  </si>
  <si>
    <t>Број корисника - Личне инвалиднине</t>
  </si>
  <si>
    <t>Број корисника - Подршка у изједначавању могућности дјеце и омладине са сметњама у развоју</t>
  </si>
  <si>
    <t>Број корисника - Смјештај у установе</t>
  </si>
  <si>
    <t>Број корисника - Збрињавање у хранитељску породицу</t>
  </si>
  <si>
    <t>Број корисника - Помоћ и њега у кући</t>
  </si>
  <si>
    <t>Број корисника - Једнократне новчане помоћи</t>
  </si>
  <si>
    <t>Индикатори исхода/излазног резултата</t>
  </si>
  <si>
    <t>Унапрјеђење социјалне укључености дјеце и омладине са сметњама у развоју</t>
  </si>
  <si>
    <t>Број корисника - "Дневни центар" (трошкови исхране, набавка опреме и др. )</t>
  </si>
  <si>
    <t xml:space="preserve">Расходи и издаци директно везани за програмску мјеру </t>
  </si>
  <si>
    <t>Текући расходи</t>
  </si>
  <si>
    <t>Издаци за нефинансијску имовину</t>
  </si>
  <si>
    <t>Остали издаци</t>
  </si>
  <si>
    <t>Остали непоменути расходи (комисије)</t>
  </si>
  <si>
    <t>Дознаке на име социјалне заштите које се исплаћују из буџета Републике, општине и градова</t>
  </si>
  <si>
    <t>Трансфери између различитих јединица власти</t>
  </si>
  <si>
    <t>Извори финансирања</t>
  </si>
  <si>
    <t>Извори у базној год (2020)</t>
  </si>
  <si>
    <t>Буџет Града</t>
  </si>
  <si>
    <t>Буџет РС</t>
  </si>
  <si>
    <t>Грант за подршку раду установе социјалне заштите</t>
  </si>
  <si>
    <t>Новчана помоћ</t>
  </si>
  <si>
    <t>Додатак за помоћ и његу другог лица</t>
  </si>
  <si>
    <t>Личне инвалиднине</t>
  </si>
  <si>
    <t>Подршка у изједначавању могућности дјеце и омладине са сметњама у развоју</t>
  </si>
  <si>
    <t>Смјештај у установе</t>
  </si>
  <si>
    <t>Збрињавање у хранитељску породицу</t>
  </si>
  <si>
    <t>Дневни центар (трошкови исхране и остали трошкови)</t>
  </si>
  <si>
    <t>Набавка опреме у Дневном центру</t>
  </si>
  <si>
    <t>Помоћ и њега у кући</t>
  </si>
  <si>
    <t>Једнократна новчана помоћ</t>
  </si>
  <si>
    <t>Суфинансирање породица у трошковима издржавања корисника у стању социјалне потребе</t>
  </si>
  <si>
    <t>Доприноси за здравствено осигурање лица у стању социјалне потребе која нису остварила основно право</t>
  </si>
  <si>
    <t>Трошкови превоза ученика под старатељством</t>
  </si>
  <si>
    <t>Интервентни робни пакети</t>
  </si>
  <si>
    <t>Помоћ за школовање дјеце из социјално угрожених породица (уџбеници и превоз)</t>
  </si>
  <si>
    <t>Здравствено осигурање за кориснике новчане помоћи</t>
  </si>
  <si>
    <t>Здравствено осигурање за кориснике додатка за помоћ и његу другог лица</t>
  </si>
  <si>
    <t>Трошкови Комисије за процјену и усмјеравање дјеце и омладине са сметњама у развоју</t>
  </si>
  <si>
    <t>Трошкови првостепене стручне Комисије за утврђивање способности и функционалног стања лица у поступку остваривања права из социјалне заштите</t>
  </si>
  <si>
    <t>Текуће помоћи</t>
  </si>
  <si>
    <t>Суфинансирање сигурне куће</t>
  </si>
  <si>
    <t>Подршке непрофитним организацијама</t>
  </si>
  <si>
    <t>Остали трошкови</t>
  </si>
  <si>
    <t>Подршка невладином сектору у области социјлане заштите</t>
  </si>
  <si>
    <t>Осигурање подршке социјално осјетљивим групама кроз подршку раду удружењима од интереса за град Градишка</t>
  </si>
  <si>
    <t>Закон о социјалној заштити, Закон о локалној самоуправи, Стратегија развоја града Градишка за период 2019-2027. год., Правилник о критеријумима и поступку за додјелу средстава удружењима од интереса за град Градишка, Буџет града Градишка.</t>
  </si>
  <si>
    <t>Осигурање подршке раду удружења која имају примарни циљ пружање помоћи циљаним групама корисника</t>
  </si>
  <si>
    <t>Осигурање услова за рад и побољшање капацитета невладиних организација које заступају интересе града и јачају њихов углед у области социјалне заштите</t>
  </si>
  <si>
    <t>Број организација, удружења, савеза кроз које се промовише интерес Града у области социјалне заштите</t>
  </si>
  <si>
    <t>Расходи и издаци директно везани за програмску мјеру</t>
  </si>
  <si>
    <t>Грантови у земљи</t>
  </si>
  <si>
    <t>Буџет града</t>
  </si>
  <si>
    <t>Помоћ ОО Црвеног крста</t>
  </si>
  <si>
    <t xml:space="preserve">Помоћ Међуопштинској организацији слијепих и слабовидних </t>
  </si>
  <si>
    <t>Помоћ Удружењу пензионера</t>
  </si>
  <si>
    <t>Помоћ Међуопштинском удружење глувих и наглувих</t>
  </si>
  <si>
    <t xml:space="preserve">Помоћ Удружењу за помоћ ментално недовољно развијеним лицима </t>
  </si>
  <si>
    <t>Помоћ Удружењу родитеља дјеце са аутизмом "Дуга"</t>
  </si>
  <si>
    <t>Помоћ Савезу инвалида рада</t>
  </si>
  <si>
    <t>Помоћ Медјуопштинском удружењу цивилних жртава рата</t>
  </si>
  <si>
    <t>Помоћ Удружењу параплегичара</t>
  </si>
  <si>
    <t>Помоћ Удружење ампутираца "Удас"</t>
  </si>
  <si>
    <t>Помоћ Удружењу родитеља са четверо и више дјеце</t>
  </si>
  <si>
    <t>Помоћ Удружење самохраних родитеља</t>
  </si>
  <si>
    <t>Помоћ Удружењу Рома</t>
  </si>
  <si>
    <t>Програмски буџет - МЈЕРА</t>
  </si>
  <si>
    <t>Подршка појединцима у области социјалне заштите</t>
  </si>
  <si>
    <t>Осигурање здравствене заштите и једнократне новчане помоћи одређеним категоријама становништва.</t>
  </si>
  <si>
    <t>Закон о социјалној заштити, Закон о локалној самоуправи, Статут града Градишка, Стратегија развоја града Градишка за период 2019-2027. год., Одлука о условима и начину додјеле једнократних новчаних помоћи социјално угроженим грађанима, Буџет града Градишка.</t>
  </si>
  <si>
    <t>Осигурање помоћи социјално угроженим категоријама становништва</t>
  </si>
  <si>
    <t>Број категорија становништва којима се обезбјеђује здравствена заштита и једнократна новчана помоћ.</t>
  </si>
  <si>
    <t>4 (за 2 категорије средства су релоцирана ЈУ ЦСР - Програм социјалне заштите)</t>
  </si>
  <si>
    <t>Буџет града, Извјештај о извршењу буџета</t>
  </si>
  <si>
    <t xml:space="preserve">Оспособљавање и осамостаљивање дјеце са сметњама у развоју кроз социјалну инклузију и едукацију </t>
  </si>
  <si>
    <t xml:space="preserve">Број полазника, корисника услуга Центра "Заштити ме"  </t>
  </si>
  <si>
    <t>Потврда о упису у васпитно-образовну установу, Списак полазника</t>
  </si>
  <si>
    <t>Број дјеце - ученика путника са посебним васпитно образовним потребама који користе властити превоз</t>
  </si>
  <si>
    <t>Списак ученика путника, Потврда о похађању наставе</t>
  </si>
  <si>
    <t>Дознаке пружаоцима услуга социјалне заштите</t>
  </si>
  <si>
    <t>treba biti ovakva cifra</t>
  </si>
  <si>
    <t>Одјељење за привреду и друштвене дјелатности</t>
  </si>
  <si>
    <t>Драгана Бјелић, Самостални стручни сарадник за здравство, социјалну заштиту, културу и религију</t>
  </si>
  <si>
    <t>Одјељење за привреду и  друштвене дјелатности</t>
  </si>
  <si>
    <t xml:space="preserve">Буџет града = 12  НВО </t>
  </si>
  <si>
    <t>Извори
 у 2024</t>
  </si>
  <si>
    <t>Расходи
 у 2024</t>
  </si>
  <si>
    <t>Циљана вриједност 2024</t>
  </si>
  <si>
    <t>Број категорија грађана, корисника мјера материјалне подршке осигуране кроз буџет Одјељења за привреду и друштвене дјелатности</t>
  </si>
  <si>
    <t>Износ (%) буџетских издвајања за кориснике мјера материјалне подршке осигуране кроз буџет Одјељења за привреду и друштвене дјелатности</t>
  </si>
  <si>
    <t>Драгана Бјелић,  Самостални стручни сарадник за здравство, социјалну заштиту, културу и религију</t>
  </si>
  <si>
    <t>4298 корисника</t>
  </si>
  <si>
    <t>Расходи у 2024</t>
  </si>
  <si>
    <r>
      <rPr>
        <sz val="8"/>
        <color theme="1"/>
        <rFont val="Arial"/>
        <family val="2"/>
        <charset val="238"/>
      </rPr>
      <t xml:space="preserve">Здравствена заштита </t>
    </r>
    <r>
      <rPr>
        <sz val="8"/>
        <rFont val="Arial"/>
        <family val="2"/>
        <charset val="238"/>
      </rPr>
      <t>и једнократна новчана помоћ одређеним категоријама становништва</t>
    </r>
  </si>
  <si>
    <t>Подршка појединцима у области социјалне заштите (привреда и друштвене дјелатности)</t>
  </si>
  <si>
    <t>Вриједност у базној години (2023)</t>
  </si>
  <si>
    <t>Расходи у базној год (2023)</t>
  </si>
  <si>
    <t>Извори у базној год (2023)</t>
  </si>
  <si>
    <t>Извори
 у 2025</t>
  </si>
  <si>
    <t>Расходи
 у 2025</t>
  </si>
  <si>
    <t>Циљана вриједност 2025</t>
  </si>
  <si>
    <t>УКУПНО (2023-2025):</t>
  </si>
  <si>
    <t>Дознаке грађанима које се исплаћују из буџета града</t>
  </si>
  <si>
    <t>Расходи у 2025</t>
  </si>
  <si>
    <t>Буџет града (одјељење за привреду и друштвене дјелатности)</t>
  </si>
  <si>
    <t>4688 корисник</t>
  </si>
</sst>
</file>

<file path=xl/styles.xml><?xml version="1.0" encoding="utf-8"?>
<styleSheet xmlns="http://schemas.openxmlformats.org/spreadsheetml/2006/main">
  <numFmts count="2">
    <numFmt numFmtId="164" formatCode="_-* #,##0.00\ _K_M_-;\-* #,##0.00\ _K_M_-;_-* &quot;-&quot;??\ _K_M_-;_-@_-"/>
    <numFmt numFmtId="165" formatCode="_-* #,##0\ _K_M_-;\-* #,##0\ _K_M_-;_-* &quot;-&quot;??\ _K_M_-;_-@_-"/>
  </numFmts>
  <fonts count="32">
    <font>
      <sz val="10"/>
      <name val="Arial"/>
    </font>
    <font>
      <sz val="9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b/>
      <i/>
      <sz val="8"/>
      <name val="Arial"/>
      <family val="2"/>
      <charset val="238"/>
    </font>
    <font>
      <i/>
      <sz val="8"/>
      <name val="Arial"/>
      <family val="2"/>
      <charset val="238"/>
    </font>
    <font>
      <sz val="8"/>
      <color theme="1"/>
      <name val="Arial"/>
      <family val="2"/>
      <charset val="238"/>
    </font>
    <font>
      <sz val="10"/>
      <name val="Arial"/>
      <family val="2"/>
    </font>
    <font>
      <i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9"/>
      <name val="Arial"/>
      <family val="2"/>
      <charset val="238"/>
    </font>
    <font>
      <sz val="10"/>
      <color rgb="FF00B050"/>
      <name val="Arial"/>
      <family val="2"/>
      <charset val="238"/>
    </font>
    <font>
      <sz val="10"/>
      <color rgb="FF7030A0"/>
      <name val="Arial"/>
      <family val="2"/>
      <charset val="238"/>
    </font>
    <font>
      <sz val="10"/>
      <color rgb="FF00B0F0"/>
      <name val="Arial"/>
      <family val="2"/>
      <charset val="238"/>
    </font>
    <font>
      <b/>
      <sz val="10"/>
      <name val="Arial"/>
      <family val="2"/>
      <charset val="238"/>
    </font>
    <font>
      <b/>
      <sz val="8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i/>
      <sz val="8"/>
      <color theme="1"/>
      <name val="Arial"/>
      <family val="2"/>
      <charset val="238"/>
    </font>
    <font>
      <i/>
      <sz val="9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sz val="9"/>
      <name val="Arial"/>
      <family val="2"/>
    </font>
    <font>
      <sz val="10"/>
      <name val="Arial"/>
      <family val="2"/>
      <charset val="1"/>
    </font>
    <font>
      <b/>
      <sz val="8"/>
      <name val="Arial"/>
      <family val="2"/>
    </font>
    <font>
      <b/>
      <sz val="8"/>
      <color theme="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i/>
      <sz val="12"/>
      <name val="Arial"/>
      <family val="2"/>
    </font>
    <font>
      <sz val="12"/>
      <color rgb="FF00B0F0"/>
      <name val="Arial"/>
      <family val="2"/>
    </font>
    <font>
      <i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7" fillId="0" borderId="0" applyFont="0" applyFill="0" applyBorder="0" applyAlignment="0" applyProtection="0"/>
    <xf numFmtId="0" fontId="22" fillId="0" borderId="0"/>
  </cellStyleXfs>
  <cellXfs count="266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Border="1"/>
    <xf numFmtId="0" fontId="2" fillId="0" borderId="0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2" fillId="3" borderId="1" xfId="0" applyFont="1" applyFill="1" applyBorder="1" applyAlignment="1">
      <alignment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/>
    <xf numFmtId="49" fontId="2" fillId="0" borderId="0" xfId="0" applyNumberFormat="1" applyFont="1" applyFill="1" applyBorder="1" applyAlignment="1">
      <alignment vertical="top" wrapText="1"/>
    </xf>
    <xf numFmtId="0" fontId="2" fillId="4" borderId="0" xfId="0" applyFont="1" applyFill="1" applyBorder="1" applyAlignment="1">
      <alignment vertical="center"/>
    </xf>
    <xf numFmtId="0" fontId="2" fillId="0" borderId="0" xfId="0" applyFont="1" applyBorder="1" applyAlignment="1"/>
    <xf numFmtId="0" fontId="2" fillId="0" borderId="1" xfId="0" applyFont="1" applyBorder="1" applyAlignment="1">
      <alignment horizontal="center"/>
    </xf>
    <xf numFmtId="0" fontId="2" fillId="4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2" fillId="4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10" fillId="0" borderId="0" xfId="0" applyFont="1"/>
    <xf numFmtId="0" fontId="8" fillId="0" borderId="0" xfId="0" applyFont="1"/>
    <xf numFmtId="0" fontId="11" fillId="0" borderId="0" xfId="0" applyFont="1"/>
    <xf numFmtId="0" fontId="12" fillId="0" borderId="0" xfId="0" applyFont="1"/>
    <xf numFmtId="0" fontId="13" fillId="0" borderId="0" xfId="0" applyFont="1"/>
    <xf numFmtId="0" fontId="2" fillId="4" borderId="21" xfId="0" applyFont="1" applyFill="1" applyBorder="1" applyAlignment="1">
      <alignment horizontal="center" vertical="center"/>
    </xf>
    <xf numFmtId="0" fontId="14" fillId="0" borderId="0" xfId="0" applyFont="1" applyBorder="1"/>
    <xf numFmtId="0" fontId="14" fillId="0" borderId="0" xfId="0" applyFont="1" applyBorder="1" applyAlignment="1">
      <alignment horizontal="center"/>
    </xf>
    <xf numFmtId="0" fontId="3" fillId="4" borderId="0" xfId="0" applyFont="1" applyFill="1" applyBorder="1" applyAlignment="1">
      <alignment vertical="center"/>
    </xf>
    <xf numFmtId="0" fontId="3" fillId="0" borderId="0" xfId="0" applyFont="1" applyBorder="1" applyAlignment="1"/>
    <xf numFmtId="0" fontId="3" fillId="0" borderId="0" xfId="0" applyFont="1" applyBorder="1" applyAlignment="1">
      <alignment horizontal="left"/>
    </xf>
    <xf numFmtId="0" fontId="14" fillId="0" borderId="0" xfId="0" applyFont="1"/>
    <xf numFmtId="4" fontId="0" fillId="0" borderId="0" xfId="0" applyNumberFormat="1"/>
    <xf numFmtId="164" fontId="2" fillId="0" borderId="0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right"/>
    </xf>
    <xf numFmtId="0" fontId="3" fillId="0" borderId="0" xfId="0" applyFont="1"/>
    <xf numFmtId="0" fontId="2" fillId="0" borderId="9" xfId="0" applyFont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164" fontId="2" fillId="0" borderId="0" xfId="0" applyNumberFormat="1" applyFont="1" applyFill="1" applyBorder="1" applyAlignment="1">
      <alignment horizontal="center"/>
    </xf>
    <xf numFmtId="0" fontId="2" fillId="0" borderId="0" xfId="1" applyNumberFormat="1" applyFont="1" applyFill="1" applyBorder="1" applyAlignment="1">
      <alignment wrapText="1"/>
    </xf>
    <xf numFmtId="0" fontId="6" fillId="3" borderId="1" xfId="0" applyFont="1" applyFill="1" applyBorder="1" applyAlignment="1">
      <alignment wrapText="1"/>
    </xf>
    <xf numFmtId="0" fontId="6" fillId="0" borderId="0" xfId="0" applyFont="1"/>
    <xf numFmtId="0" fontId="6" fillId="0" borderId="1" xfId="0" applyFont="1" applyBorder="1" applyAlignment="1">
      <alignment vertical="center"/>
    </xf>
    <xf numFmtId="0" fontId="6" fillId="4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49" fontId="2" fillId="3" borderId="1" xfId="0" applyNumberFormat="1" applyFont="1" applyFill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49" fontId="6" fillId="3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/>
    <xf numFmtId="0" fontId="16" fillId="0" borderId="0" xfId="0" applyFont="1"/>
    <xf numFmtId="0" fontId="17" fillId="2" borderId="1" xfId="0" applyFont="1" applyFill="1" applyBorder="1" applyAlignment="1">
      <alignment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6" fillId="0" borderId="1" xfId="0" applyFont="1" applyBorder="1"/>
    <xf numFmtId="0" fontId="16" fillId="0" borderId="1" xfId="0" applyFont="1" applyBorder="1"/>
    <xf numFmtId="49" fontId="6" fillId="3" borderId="1" xfId="0" applyNumberFormat="1" applyFont="1" applyFill="1" applyBorder="1" applyAlignment="1">
      <alignment wrapText="1"/>
    </xf>
    <xf numFmtId="0" fontId="6" fillId="0" borderId="1" xfId="0" applyFont="1" applyBorder="1" applyAlignment="1">
      <alignment vertical="center" wrapText="1"/>
    </xf>
    <xf numFmtId="0" fontId="2" fillId="4" borderId="14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9" xfId="0" applyFont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right" vertical="center" wrapText="1"/>
    </xf>
    <xf numFmtId="49" fontId="3" fillId="0" borderId="1" xfId="0" applyNumberFormat="1" applyFont="1" applyFill="1" applyBorder="1" applyAlignment="1">
      <alignment horizontal="right" wrapText="1"/>
    </xf>
    <xf numFmtId="0" fontId="15" fillId="0" borderId="1" xfId="0" applyFont="1" applyBorder="1" applyAlignment="1">
      <alignment horizontal="right"/>
    </xf>
    <xf numFmtId="49" fontId="23" fillId="0" borderId="1" xfId="0" applyNumberFormat="1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left" vertical="center"/>
    </xf>
    <xf numFmtId="165" fontId="2" fillId="3" borderId="1" xfId="1" applyNumberFormat="1" applyFont="1" applyFill="1" applyBorder="1" applyAlignment="1">
      <alignment horizontal="right" vertical="center" wrapText="1"/>
    </xf>
    <xf numFmtId="165" fontId="6" fillId="0" borderId="1" xfId="1" applyNumberFormat="1" applyFont="1" applyFill="1" applyBorder="1" applyAlignment="1">
      <alignment vertical="center"/>
    </xf>
    <xf numFmtId="165" fontId="2" fillId="3" borderId="1" xfId="1" applyNumberFormat="1" applyFont="1" applyFill="1" applyBorder="1" applyAlignment="1">
      <alignment horizontal="right" wrapText="1"/>
    </xf>
    <xf numFmtId="165" fontId="6" fillId="0" borderId="1" xfId="1" applyNumberFormat="1" applyFont="1" applyFill="1" applyBorder="1" applyAlignment="1"/>
    <xf numFmtId="165" fontId="23" fillId="3" borderId="1" xfId="1" applyNumberFormat="1" applyFont="1" applyFill="1" applyBorder="1" applyAlignment="1">
      <alignment horizontal="right" vertical="center" wrapText="1"/>
    </xf>
    <xf numFmtId="165" fontId="24" fillId="0" borderId="1" xfId="1" applyNumberFormat="1" applyFont="1" applyBorder="1" applyAlignment="1">
      <alignment vertical="center"/>
    </xf>
    <xf numFmtId="3" fontId="2" fillId="0" borderId="1" xfId="0" applyNumberFormat="1" applyFont="1" applyBorder="1"/>
    <xf numFmtId="3" fontId="3" fillId="0" borderId="1" xfId="0" applyNumberFormat="1" applyFont="1" applyBorder="1" applyAlignment="1">
      <alignment vertical="center"/>
    </xf>
    <xf numFmtId="3" fontId="2" fillId="0" borderId="1" xfId="0" applyNumberFormat="1" applyFont="1" applyBorder="1" applyAlignment="1">
      <alignment vertical="center"/>
    </xf>
    <xf numFmtId="165" fontId="6" fillId="3" borderId="1" xfId="1" applyNumberFormat="1" applyFont="1" applyFill="1" applyBorder="1" applyAlignment="1">
      <alignment horizontal="right" vertical="center" wrapText="1"/>
    </xf>
    <xf numFmtId="165" fontId="15" fillId="3" borderId="1" xfId="0" applyNumberFormat="1" applyFont="1" applyFill="1" applyBorder="1" applyAlignment="1">
      <alignment horizontal="right" vertical="center" wrapText="1"/>
    </xf>
    <xf numFmtId="165" fontId="2" fillId="0" borderId="1" xfId="1" applyNumberFormat="1" applyFont="1" applyFill="1" applyBorder="1" applyAlignment="1">
      <alignment horizontal="right" vertical="center" wrapText="1"/>
    </xf>
    <xf numFmtId="165" fontId="3" fillId="3" borderId="1" xfId="1" applyNumberFormat="1" applyFont="1" applyFill="1" applyBorder="1" applyAlignment="1">
      <alignment horizontal="right" vertical="center" wrapText="1"/>
    </xf>
    <xf numFmtId="165" fontId="2" fillId="3" borderId="21" xfId="1" applyNumberFormat="1" applyFont="1" applyFill="1" applyBorder="1" applyAlignment="1">
      <alignment horizontal="right" vertical="center" wrapText="1"/>
    </xf>
    <xf numFmtId="165" fontId="2" fillId="0" borderId="21" xfId="1" applyNumberFormat="1" applyFont="1" applyFill="1" applyBorder="1" applyAlignment="1">
      <alignment horizontal="right" vertical="center" wrapText="1"/>
    </xf>
    <xf numFmtId="165" fontId="2" fillId="3" borderId="1" xfId="0" applyNumberFormat="1" applyFont="1" applyFill="1" applyBorder="1" applyAlignment="1">
      <alignment horizontal="right" vertical="center" wrapText="1"/>
    </xf>
    <xf numFmtId="165" fontId="3" fillId="3" borderId="1" xfId="0" applyNumberFormat="1" applyFont="1" applyFill="1" applyBorder="1" applyAlignment="1">
      <alignment horizontal="right" vertical="center" wrapText="1"/>
    </xf>
    <xf numFmtId="165" fontId="2" fillId="0" borderId="1" xfId="0" applyNumberFormat="1" applyFont="1" applyFill="1" applyBorder="1" applyAlignment="1">
      <alignment horizontal="right" vertical="center" wrapText="1"/>
    </xf>
    <xf numFmtId="0" fontId="26" fillId="0" borderId="0" xfId="0" applyFont="1"/>
    <xf numFmtId="0" fontId="26" fillId="0" borderId="1" xfId="0" applyFont="1" applyBorder="1" applyAlignment="1">
      <alignment horizontal="center"/>
    </xf>
    <xf numFmtId="0" fontId="26" fillId="4" borderId="1" xfId="0" applyFont="1" applyFill="1" applyBorder="1" applyAlignment="1">
      <alignment horizontal="center" vertical="center"/>
    </xf>
    <xf numFmtId="0" fontId="26" fillId="0" borderId="1" xfId="0" applyFont="1" applyBorder="1" applyAlignment="1">
      <alignment vertical="center"/>
    </xf>
    <xf numFmtId="3" fontId="26" fillId="3" borderId="1" xfId="0" applyNumberFormat="1" applyFont="1" applyFill="1" applyBorder="1" applyAlignment="1">
      <alignment horizontal="right" vertical="center" wrapText="1"/>
    </xf>
    <xf numFmtId="0" fontId="25" fillId="0" borderId="0" xfId="0" applyFont="1"/>
    <xf numFmtId="0" fontId="25" fillId="0" borderId="0" xfId="0" applyFont="1" applyAlignment="1">
      <alignment horizontal="right"/>
    </xf>
    <xf numFmtId="3" fontId="25" fillId="0" borderId="1" xfId="0" applyNumberFormat="1" applyFont="1" applyBorder="1" applyAlignment="1">
      <alignment horizontal="right" vertical="center"/>
    </xf>
    <xf numFmtId="4" fontId="26" fillId="0" borderId="0" xfId="0" applyNumberFormat="1" applyFont="1"/>
    <xf numFmtId="0" fontId="7" fillId="0" borderId="0" xfId="0" applyFont="1"/>
    <xf numFmtId="3" fontId="3" fillId="5" borderId="1" xfId="0" applyNumberFormat="1" applyFont="1" applyFill="1" applyBorder="1" applyAlignment="1">
      <alignment vertical="center"/>
    </xf>
    <xf numFmtId="165" fontId="2" fillId="5" borderId="1" xfId="0" applyNumberFormat="1" applyFont="1" applyFill="1" applyBorder="1" applyAlignment="1">
      <alignment horizontal="right" vertical="center" wrapText="1"/>
    </xf>
    <xf numFmtId="49" fontId="23" fillId="0" borderId="0" xfId="0" applyNumberFormat="1" applyFont="1" applyFill="1" applyBorder="1" applyAlignment="1">
      <alignment horizontal="right" vertical="center" wrapText="1"/>
    </xf>
    <xf numFmtId="165" fontId="23" fillId="3" borderId="0" xfId="1" applyNumberFormat="1" applyFont="1" applyFill="1" applyBorder="1" applyAlignment="1">
      <alignment horizontal="right" vertical="center" wrapText="1"/>
    </xf>
    <xf numFmtId="165" fontId="24" fillId="0" borderId="0" xfId="1" applyNumberFormat="1" applyFont="1" applyBorder="1" applyAlignment="1">
      <alignment vertical="center"/>
    </xf>
    <xf numFmtId="165" fontId="3" fillId="0" borderId="1" xfId="1" applyNumberFormat="1" applyFont="1" applyFill="1" applyBorder="1" applyAlignment="1">
      <alignment horizontal="right" vertical="center" wrapText="1"/>
    </xf>
    <xf numFmtId="164" fontId="2" fillId="0" borderId="1" xfId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3" fontId="0" fillId="0" borderId="0" xfId="0" applyNumberFormat="1"/>
    <xf numFmtId="2" fontId="2" fillId="3" borderId="1" xfId="0" applyNumberFormat="1" applyFont="1" applyFill="1" applyBorder="1" applyAlignment="1">
      <alignment horizontal="center" vertical="center" wrapText="1"/>
    </xf>
    <xf numFmtId="164" fontId="2" fillId="3" borderId="1" xfId="1" applyFont="1" applyFill="1" applyBorder="1" applyAlignment="1">
      <alignment horizontal="center" vertical="center" wrapText="1"/>
    </xf>
    <xf numFmtId="165" fontId="0" fillId="5" borderId="0" xfId="0" applyNumberFormat="1" applyFill="1"/>
    <xf numFmtId="0" fontId="28" fillId="4" borderId="1" xfId="0" applyFont="1" applyFill="1" applyBorder="1" applyAlignment="1">
      <alignment horizontal="center" vertical="center"/>
    </xf>
    <xf numFmtId="0" fontId="28" fillId="0" borderId="1" xfId="0" applyFont="1" applyBorder="1" applyAlignment="1">
      <alignment vertical="center"/>
    </xf>
    <xf numFmtId="3" fontId="28" fillId="3" borderId="1" xfId="0" applyNumberFormat="1" applyFont="1" applyFill="1" applyBorder="1" applyAlignment="1">
      <alignment horizontal="right" vertical="center" wrapText="1"/>
    </xf>
    <xf numFmtId="0" fontId="28" fillId="0" borderId="0" xfId="0" applyFont="1"/>
    <xf numFmtId="3" fontId="2" fillId="0" borderId="0" xfId="0" applyNumberFormat="1" applyFont="1" applyFill="1" applyBorder="1" applyAlignment="1">
      <alignment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64" fontId="6" fillId="0" borderId="1" xfId="1" applyFont="1" applyFill="1" applyBorder="1" applyAlignment="1">
      <alignment horizontal="center" vertical="center"/>
    </xf>
    <xf numFmtId="164" fontId="6" fillId="3" borderId="1" xfId="1" applyFont="1" applyFill="1" applyBorder="1" applyAlignment="1">
      <alignment horizontal="center" vertical="center" wrapText="1"/>
    </xf>
    <xf numFmtId="165" fontId="6" fillId="0" borderId="1" xfId="0" applyNumberFormat="1" applyFont="1" applyFill="1" applyBorder="1" applyAlignment="1">
      <alignment horizontal="right" vertical="center" wrapText="1"/>
    </xf>
    <xf numFmtId="0" fontId="29" fillId="2" borderId="1" xfId="0" applyFont="1" applyFill="1" applyBorder="1" applyAlignment="1">
      <alignment horizontal="center" vertical="center" wrapText="1"/>
    </xf>
    <xf numFmtId="3" fontId="30" fillId="3" borderId="1" xfId="0" applyNumberFormat="1" applyFont="1" applyFill="1" applyBorder="1" applyAlignment="1">
      <alignment horizontal="right" vertical="center" wrapText="1"/>
    </xf>
    <xf numFmtId="3" fontId="30" fillId="0" borderId="1" xfId="0" applyNumberFormat="1" applyFont="1" applyBorder="1" applyAlignment="1">
      <alignment horizontal="right" vertical="center"/>
    </xf>
    <xf numFmtId="0" fontId="31" fillId="0" borderId="0" xfId="0" applyFont="1"/>
    <xf numFmtId="0" fontId="4" fillId="2" borderId="1" xfId="0" applyFont="1" applyFill="1" applyBorder="1" applyAlignment="1">
      <alignment horizontal="center" vertical="center" wrapText="1"/>
    </xf>
    <xf numFmtId="0" fontId="27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3" fontId="1" fillId="0" borderId="0" xfId="0" applyNumberFormat="1" applyFont="1"/>
    <xf numFmtId="3" fontId="2" fillId="0" borderId="0" xfId="0" applyNumberFormat="1" applyFont="1" applyFill="1" applyBorder="1"/>
    <xf numFmtId="0" fontId="2" fillId="0" borderId="22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4" borderId="21" xfId="0" applyFont="1" applyFill="1" applyBorder="1" applyAlignment="1">
      <alignment horizontal="center" vertical="center"/>
    </xf>
    <xf numFmtId="0" fontId="2" fillId="4" borderId="24" xfId="0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left" vertical="top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2" fillId="4" borderId="22" xfId="0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center" vertical="center"/>
    </xf>
    <xf numFmtId="0" fontId="2" fillId="4" borderId="23" xfId="0" applyFont="1" applyFill="1" applyBorder="1" applyAlignment="1">
      <alignment horizontal="center" vertical="center"/>
    </xf>
    <xf numFmtId="49" fontId="6" fillId="0" borderId="14" xfId="0" applyNumberFormat="1" applyFont="1" applyFill="1" applyBorder="1" applyAlignment="1">
      <alignment horizontal="left" vertical="top" wrapText="1"/>
    </xf>
    <xf numFmtId="49" fontId="6" fillId="0" borderId="15" xfId="0" applyNumberFormat="1" applyFont="1" applyFill="1" applyBorder="1" applyAlignment="1">
      <alignment horizontal="left" vertical="top" wrapText="1"/>
    </xf>
    <xf numFmtId="0" fontId="17" fillId="2" borderId="14" xfId="0" applyFont="1" applyFill="1" applyBorder="1" applyAlignment="1">
      <alignment horizontal="center" vertical="center" wrapText="1"/>
    </xf>
    <xf numFmtId="0" fontId="17" fillId="2" borderId="15" xfId="0" applyFont="1" applyFill="1" applyBorder="1" applyAlignment="1">
      <alignment horizontal="center" vertical="center" wrapText="1"/>
    </xf>
    <xf numFmtId="0" fontId="17" fillId="2" borderId="9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left" wrapText="1"/>
    </xf>
    <xf numFmtId="0" fontId="4" fillId="0" borderId="0" xfId="0" applyFont="1" applyBorder="1" applyAlignment="1">
      <alignment horizontal="left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/>
    </xf>
    <xf numFmtId="0" fontId="2" fillId="0" borderId="8" xfId="0" applyFont="1" applyFill="1" applyBorder="1" applyAlignment="1">
      <alignment horizontal="left"/>
    </xf>
    <xf numFmtId="0" fontId="8" fillId="0" borderId="0" xfId="0" applyFont="1" applyFill="1" applyBorder="1" applyAlignment="1">
      <alignment vertical="center" wrapText="1"/>
    </xf>
    <xf numFmtId="0" fontId="8" fillId="0" borderId="3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left" wrapText="1"/>
    </xf>
    <xf numFmtId="0" fontId="2" fillId="0" borderId="3" xfId="0" applyFont="1" applyFill="1" applyBorder="1" applyAlignment="1">
      <alignment horizontal="left" wrapText="1"/>
    </xf>
    <xf numFmtId="0" fontId="9" fillId="0" borderId="0" xfId="0" applyFont="1" applyFill="1" applyBorder="1" applyAlignment="1">
      <alignment vertical="center"/>
    </xf>
    <xf numFmtId="0" fontId="9" fillId="0" borderId="3" xfId="0" applyFont="1" applyFill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0" fontId="9" fillId="0" borderId="5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4" fillId="0" borderId="7" xfId="0" applyFont="1" applyBorder="1" applyAlignment="1">
      <alignment horizontal="left" wrapText="1"/>
    </xf>
    <xf numFmtId="0" fontId="4" fillId="0" borderId="2" xfId="0" applyFont="1" applyBorder="1" applyAlignment="1">
      <alignment horizontal="left"/>
    </xf>
    <xf numFmtId="0" fontId="2" fillId="0" borderId="0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4" fillId="0" borderId="5" xfId="0" applyFont="1" applyBorder="1" applyAlignment="1">
      <alignment horizontal="left"/>
    </xf>
    <xf numFmtId="0" fontId="9" fillId="0" borderId="5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4" fillId="0" borderId="5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19" fillId="0" borderId="0" xfId="0" applyFont="1" applyFill="1" applyBorder="1" applyAlignment="1">
      <alignment horizontal="left" vertical="center"/>
    </xf>
    <xf numFmtId="0" fontId="19" fillId="0" borderId="3" xfId="0" applyFont="1" applyFill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0" fontId="8" fillId="0" borderId="3" xfId="0" applyFont="1" applyFill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49" fontId="2" fillId="0" borderId="15" xfId="0" applyNumberFormat="1" applyFont="1" applyFill="1" applyBorder="1" applyAlignment="1">
      <alignment horizontal="left" wrapText="1"/>
    </xf>
    <xf numFmtId="0" fontId="4" fillId="2" borderId="21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horizontal="left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23" fillId="0" borderId="23" xfId="0" applyFont="1" applyBorder="1" applyAlignment="1">
      <alignment horizontal="center" vertical="center"/>
    </xf>
    <xf numFmtId="0" fontId="6" fillId="0" borderId="14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0" fontId="6" fillId="0" borderId="14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4" fillId="0" borderId="12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20" fillId="0" borderId="4" xfId="0" applyFont="1" applyBorder="1" applyAlignment="1">
      <alignment horizontal="left" vertical="center"/>
    </xf>
    <xf numFmtId="0" fontId="20" fillId="0" borderId="6" xfId="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18" fillId="0" borderId="3" xfId="0" applyFont="1" applyBorder="1" applyAlignment="1">
      <alignment horizontal="left" vertical="center"/>
    </xf>
    <xf numFmtId="0" fontId="18" fillId="0" borderId="0" xfId="0" applyFont="1" applyFill="1" applyBorder="1" applyAlignment="1">
      <alignment horizontal="left" vertical="center"/>
    </xf>
    <xf numFmtId="0" fontId="18" fillId="0" borderId="3" xfId="0" applyFont="1" applyFill="1" applyBorder="1" applyAlignment="1">
      <alignment horizontal="left" vertical="center"/>
    </xf>
    <xf numFmtId="0" fontId="19" fillId="0" borderId="0" xfId="0" applyFont="1" applyFill="1" applyBorder="1" applyAlignment="1">
      <alignment horizontal="left" vertical="center" wrapText="1"/>
    </xf>
    <xf numFmtId="0" fontId="19" fillId="0" borderId="3" xfId="0" applyFont="1" applyFill="1" applyBorder="1" applyAlignment="1">
      <alignment horizontal="left" vertical="center" wrapText="1"/>
    </xf>
    <xf numFmtId="0" fontId="21" fillId="0" borderId="0" xfId="0" applyFont="1" applyFill="1" applyBorder="1" applyAlignment="1">
      <alignment horizontal="left" vertical="center"/>
    </xf>
    <xf numFmtId="0" fontId="21" fillId="0" borderId="3" xfId="0" applyFont="1" applyFill="1" applyBorder="1" applyAlignment="1">
      <alignment horizontal="left" vertical="center"/>
    </xf>
    <xf numFmtId="0" fontId="19" fillId="0" borderId="2" xfId="0" applyFont="1" applyFill="1" applyBorder="1" applyAlignment="1">
      <alignment horizontal="left" vertical="center"/>
    </xf>
    <xf numFmtId="0" fontId="19" fillId="0" borderId="8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49" fontId="2" fillId="0" borderId="0" xfId="0" applyNumberFormat="1" applyFont="1" applyFill="1" applyBorder="1" applyAlignment="1">
      <alignment horizontal="left" wrapText="1"/>
    </xf>
    <xf numFmtId="0" fontId="2" fillId="0" borderId="14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20" fillId="0" borderId="4" xfId="0" applyFont="1" applyFill="1" applyBorder="1" applyAlignment="1">
      <alignment horizontal="left" vertical="center"/>
    </xf>
    <xf numFmtId="0" fontId="20" fillId="0" borderId="6" xfId="0" applyFont="1" applyFill="1" applyBorder="1" applyAlignment="1">
      <alignment horizontal="left" vertical="center"/>
    </xf>
    <xf numFmtId="0" fontId="20" fillId="0" borderId="0" xfId="2" applyFont="1" applyFill="1" applyAlignment="1">
      <alignment horizontal="left" vertical="center"/>
    </xf>
    <xf numFmtId="0" fontId="20" fillId="0" borderId="3" xfId="2" applyFont="1" applyFill="1" applyBorder="1" applyAlignment="1">
      <alignment horizontal="left" vertical="center"/>
    </xf>
    <xf numFmtId="0" fontId="2" fillId="0" borderId="14" xfId="0" applyFont="1" applyFill="1" applyBorder="1" applyAlignment="1">
      <alignment horizontal="left" vertical="center"/>
    </xf>
    <xf numFmtId="0" fontId="2" fillId="0" borderId="9" xfId="0" applyFont="1" applyFill="1" applyBorder="1" applyAlignment="1">
      <alignment horizontal="left" vertical="center"/>
    </xf>
    <xf numFmtId="0" fontId="25" fillId="0" borderId="23" xfId="0" applyFont="1" applyBorder="1" applyAlignment="1">
      <alignment horizontal="center" vertical="center"/>
    </xf>
    <xf numFmtId="0" fontId="26" fillId="0" borderId="14" xfId="0" applyFont="1" applyFill="1" applyBorder="1" applyAlignment="1">
      <alignment horizontal="left" vertical="top" wrapText="1"/>
    </xf>
    <xf numFmtId="0" fontId="26" fillId="0" borderId="9" xfId="0" applyFont="1" applyFill="1" applyBorder="1" applyAlignment="1">
      <alignment horizontal="left" vertical="top" wrapText="1"/>
    </xf>
    <xf numFmtId="0" fontId="26" fillId="0" borderId="1" xfId="0" applyFont="1" applyFill="1" applyBorder="1" applyAlignment="1">
      <alignment horizontal="left" vertical="top"/>
    </xf>
    <xf numFmtId="0" fontId="27" fillId="2" borderId="1" xfId="0" applyFont="1" applyFill="1" applyBorder="1" applyAlignment="1">
      <alignment horizontal="center" vertical="center" wrapText="1"/>
    </xf>
    <xf numFmtId="0" fontId="26" fillId="0" borderId="1" xfId="0" applyFont="1" applyBorder="1" applyAlignment="1">
      <alignment horizontal="left" vertical="top"/>
    </xf>
    <xf numFmtId="0" fontId="28" fillId="0" borderId="1" xfId="0" applyFont="1" applyBorder="1" applyAlignment="1">
      <alignment horizontal="left" vertical="top"/>
    </xf>
  </cellXfs>
  <cellStyles count="3">
    <cellStyle name="Comma" xfId="1" builtinId="3"/>
    <cellStyle name="Excel Built-in Normal" xfId="2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7"/>
  <sheetViews>
    <sheetView tabSelected="1" view="pageBreakPreview" topLeftCell="A8" zoomScale="120" zoomScaleNormal="123" zoomScaleSheetLayoutView="120" workbookViewId="0">
      <selection activeCell="G20" sqref="G20"/>
    </sheetView>
  </sheetViews>
  <sheetFormatPr defaultColWidth="8.7109375" defaultRowHeight="12.75"/>
  <cols>
    <col min="1" max="1" width="12" customWidth="1"/>
    <col min="2" max="2" width="17.7109375" style="2" customWidth="1"/>
    <col min="3" max="3" width="27.7109375" style="2" customWidth="1"/>
    <col min="4" max="4" width="20.140625" customWidth="1"/>
    <col min="5" max="5" width="12.140625" hidden="1" customWidth="1"/>
    <col min="6" max="6" width="12.42578125" customWidth="1"/>
    <col min="7" max="7" width="12.7109375" customWidth="1"/>
    <col min="8" max="8" width="12.42578125" customWidth="1"/>
    <col min="9" max="9" width="22.7109375" customWidth="1"/>
  </cols>
  <sheetData>
    <row r="1" spans="1:9" ht="36.75" customHeight="1" thickBot="1">
      <c r="A1" s="174" t="s">
        <v>16</v>
      </c>
      <c r="B1" s="175"/>
      <c r="C1" s="175"/>
      <c r="D1" s="175"/>
      <c r="E1" s="175"/>
      <c r="F1" s="175"/>
      <c r="G1" s="175"/>
      <c r="H1" s="175"/>
      <c r="I1" s="176"/>
    </row>
    <row r="2" spans="1:9" s="1" customFormat="1" ht="19.899999999999999" customHeight="1">
      <c r="A2" s="193" t="s">
        <v>17</v>
      </c>
      <c r="B2" s="173"/>
      <c r="C2" s="185" t="s">
        <v>18</v>
      </c>
      <c r="D2" s="185"/>
      <c r="E2" s="185"/>
      <c r="F2" s="185"/>
      <c r="G2" s="185"/>
      <c r="H2" s="185"/>
      <c r="I2" s="186"/>
    </row>
    <row r="3" spans="1:9" s="29" customFormat="1" ht="17.45" customHeight="1">
      <c r="A3" s="194" t="s">
        <v>19</v>
      </c>
      <c r="B3" s="195"/>
      <c r="C3" s="183" t="s">
        <v>20</v>
      </c>
      <c r="D3" s="183"/>
      <c r="E3" s="183"/>
      <c r="F3" s="183"/>
      <c r="G3" s="183"/>
      <c r="H3" s="183"/>
      <c r="I3" s="184"/>
    </row>
    <row r="4" spans="1:9" s="1" customFormat="1" ht="36" customHeight="1">
      <c r="A4" s="193" t="s">
        <v>21</v>
      </c>
      <c r="B4" s="173"/>
      <c r="C4" s="181" t="s">
        <v>22</v>
      </c>
      <c r="D4" s="181"/>
      <c r="E4" s="181"/>
      <c r="F4" s="181"/>
      <c r="G4" s="181"/>
      <c r="H4" s="181"/>
      <c r="I4" s="182"/>
    </row>
    <row r="5" spans="1:9" s="30" customFormat="1" ht="33.75" customHeight="1">
      <c r="A5" s="187" t="s">
        <v>23</v>
      </c>
      <c r="B5" s="188"/>
      <c r="C5" s="179" t="s">
        <v>24</v>
      </c>
      <c r="D5" s="179"/>
      <c r="E5" s="179"/>
      <c r="F5" s="179"/>
      <c r="G5" s="179"/>
      <c r="H5" s="179"/>
      <c r="I5" s="180"/>
    </row>
    <row r="6" spans="1:9" s="1" customFormat="1" ht="12">
      <c r="A6" s="172" t="s">
        <v>25</v>
      </c>
      <c r="B6" s="173"/>
      <c r="C6" s="191" t="s">
        <v>26</v>
      </c>
      <c r="D6" s="191"/>
      <c r="E6" s="191"/>
      <c r="F6" s="191"/>
      <c r="G6" s="191"/>
      <c r="H6" s="191"/>
      <c r="I6" s="192"/>
    </row>
    <row r="7" spans="1:9" s="1" customFormat="1" thickBot="1">
      <c r="A7" s="189" t="s">
        <v>27</v>
      </c>
      <c r="B7" s="190"/>
      <c r="C7" s="177" t="s">
        <v>157</v>
      </c>
      <c r="D7" s="177"/>
      <c r="E7" s="177"/>
      <c r="F7" s="177"/>
      <c r="G7" s="177"/>
      <c r="H7" s="177"/>
      <c r="I7" s="178"/>
    </row>
    <row r="8" spans="1:9" s="1" customFormat="1" ht="12.75" customHeight="1">
      <c r="A8" s="4"/>
      <c r="B8" s="5"/>
      <c r="C8" s="6"/>
      <c r="D8" s="4"/>
      <c r="E8" s="4"/>
      <c r="F8" s="4"/>
      <c r="G8" s="3"/>
    </row>
    <row r="9" spans="1:9" s="1" customFormat="1" ht="13.5" customHeight="1">
      <c r="A9" s="158"/>
      <c r="B9" s="159" t="s">
        <v>28</v>
      </c>
      <c r="C9" s="159"/>
      <c r="D9" s="155" t="s">
        <v>29</v>
      </c>
      <c r="E9" s="156"/>
      <c r="F9" s="156"/>
      <c r="G9" s="156"/>
      <c r="H9" s="156"/>
      <c r="I9" s="157"/>
    </row>
    <row r="10" spans="1:9" s="1" customFormat="1" ht="34.5" customHeight="1">
      <c r="A10" s="158"/>
      <c r="B10" s="159"/>
      <c r="C10" s="159"/>
      <c r="D10" s="21" t="s">
        <v>30</v>
      </c>
      <c r="E10" s="21" t="s">
        <v>31</v>
      </c>
      <c r="F10" s="21" t="s">
        <v>169</v>
      </c>
      <c r="G10" s="140" t="s">
        <v>161</v>
      </c>
      <c r="H10" s="140" t="s">
        <v>174</v>
      </c>
      <c r="I10" s="21" t="s">
        <v>35</v>
      </c>
    </row>
    <row r="11" spans="1:9" s="1" customFormat="1" ht="77.25" customHeight="1">
      <c r="A11" s="152"/>
      <c r="B11" s="146" t="s">
        <v>36</v>
      </c>
      <c r="C11" s="147"/>
      <c r="D11" s="62" t="s">
        <v>37</v>
      </c>
      <c r="E11" s="57">
        <v>4463300</v>
      </c>
      <c r="F11" s="57">
        <f>+F30+F32</f>
        <v>5737400</v>
      </c>
      <c r="G11" s="57">
        <f t="shared" ref="G11:H11" si="0">+G30+G32</f>
        <v>6930400</v>
      </c>
      <c r="H11" s="57">
        <f t="shared" si="0"/>
        <v>6930400</v>
      </c>
      <c r="I11" s="58" t="s">
        <v>38</v>
      </c>
    </row>
    <row r="12" spans="1:9" s="1" customFormat="1" ht="110.25" customHeight="1">
      <c r="A12" s="153"/>
      <c r="B12" s="150"/>
      <c r="C12" s="151"/>
      <c r="D12" s="62" t="s">
        <v>39</v>
      </c>
      <c r="E12" s="56" t="s">
        <v>40</v>
      </c>
      <c r="F12" s="121">
        <f>+F11*100/41200000</f>
        <v>13.925728155339806</v>
      </c>
      <c r="G12" s="120">
        <f>+G11*100/40900000</f>
        <v>16.944743276283617</v>
      </c>
      <c r="H12" s="120">
        <f>+H11*100/40900000</f>
        <v>16.944743276283617</v>
      </c>
      <c r="I12" s="58" t="s">
        <v>38</v>
      </c>
    </row>
    <row r="13" spans="1:9" s="1" customFormat="1" ht="17.25" customHeight="1">
      <c r="A13" s="9"/>
      <c r="B13" s="9"/>
      <c r="C13" s="9"/>
      <c r="D13" s="154"/>
      <c r="E13" s="154"/>
      <c r="F13" s="154"/>
      <c r="G13" s="10"/>
    </row>
    <row r="14" spans="1:9" s="1" customFormat="1" ht="24" customHeight="1">
      <c r="A14" s="158"/>
      <c r="B14" s="159" t="s">
        <v>41</v>
      </c>
      <c r="C14" s="159"/>
      <c r="D14" s="155" t="s">
        <v>42</v>
      </c>
      <c r="E14" s="156"/>
      <c r="F14" s="156"/>
      <c r="G14" s="156"/>
      <c r="H14" s="156"/>
      <c r="I14" s="157"/>
    </row>
    <row r="15" spans="1:9" s="1" customFormat="1" ht="31.5">
      <c r="A15" s="158"/>
      <c r="B15" s="159"/>
      <c r="C15" s="159"/>
      <c r="D15" s="21" t="s">
        <v>30</v>
      </c>
      <c r="E15" s="21" t="s">
        <v>31</v>
      </c>
      <c r="F15" s="21" t="s">
        <v>169</v>
      </c>
      <c r="G15" s="140" t="s">
        <v>161</v>
      </c>
      <c r="H15" s="140" t="s">
        <v>174</v>
      </c>
      <c r="I15" s="21" t="s">
        <v>35</v>
      </c>
    </row>
    <row r="16" spans="1:9" s="1" customFormat="1" ht="65.25" customHeight="1">
      <c r="A16" s="160">
        <v>2</v>
      </c>
      <c r="B16" s="146" t="s">
        <v>43</v>
      </c>
      <c r="C16" s="147"/>
      <c r="D16" s="62" t="s">
        <v>44</v>
      </c>
      <c r="E16" s="58">
        <v>13</v>
      </c>
      <c r="F16" s="118">
        <v>12</v>
      </c>
      <c r="G16" s="118">
        <v>12</v>
      </c>
      <c r="H16" s="118">
        <v>12</v>
      </c>
      <c r="I16" s="63" t="s">
        <v>45</v>
      </c>
    </row>
    <row r="17" spans="1:9" s="1" customFormat="1" ht="76.5" customHeight="1">
      <c r="A17" s="161"/>
      <c r="B17" s="148"/>
      <c r="C17" s="149"/>
      <c r="D17" s="62" t="s">
        <v>46</v>
      </c>
      <c r="E17" s="64" t="s">
        <v>1</v>
      </c>
      <c r="F17" s="117">
        <f>+F31*100/41200000</f>
        <v>0.77135922330097084</v>
      </c>
      <c r="G17" s="117">
        <f>+G31*100/40900000</f>
        <v>0.91393643031784844</v>
      </c>
      <c r="H17" s="117">
        <f>+H31*100/40900000</f>
        <v>0.91393643031784844</v>
      </c>
      <c r="I17" s="62" t="s">
        <v>158</v>
      </c>
    </row>
    <row r="18" spans="1:9" s="1" customFormat="1" ht="77.25" customHeight="1">
      <c r="A18" s="161">
        <v>2</v>
      </c>
      <c r="B18" s="148" t="s">
        <v>43</v>
      </c>
      <c r="C18" s="149"/>
      <c r="D18" s="62" t="s">
        <v>162</v>
      </c>
      <c r="E18" s="58">
        <v>6</v>
      </c>
      <c r="F18" s="129" t="s">
        <v>47</v>
      </c>
      <c r="G18" s="129">
        <v>4</v>
      </c>
      <c r="H18" s="129">
        <v>4</v>
      </c>
      <c r="I18" s="63" t="s">
        <v>178</v>
      </c>
    </row>
    <row r="19" spans="1:9" s="1" customFormat="1" ht="77.25" customHeight="1">
      <c r="A19" s="161"/>
      <c r="B19" s="148"/>
      <c r="C19" s="149"/>
      <c r="D19" s="62" t="s">
        <v>163</v>
      </c>
      <c r="E19" s="64" t="s">
        <v>2</v>
      </c>
      <c r="F19" s="133">
        <f>(F31+F32)*100/41200000</f>
        <v>1.0553398058252428</v>
      </c>
      <c r="G19" s="133">
        <f>(G31+G32)*100/40900000</f>
        <v>1.2317848410757946</v>
      </c>
      <c r="H19" s="133">
        <f>(H31+H32)*100/40900000</f>
        <v>1.2317848410757946</v>
      </c>
      <c r="I19" s="63" t="s">
        <v>38</v>
      </c>
    </row>
    <row r="20" spans="1:9" s="1" customFormat="1" ht="57" customHeight="1">
      <c r="A20" s="161"/>
      <c r="B20" s="148"/>
      <c r="C20" s="149"/>
      <c r="D20" s="62" t="s">
        <v>48</v>
      </c>
      <c r="E20" s="58" t="s">
        <v>49</v>
      </c>
      <c r="F20" s="129" t="s">
        <v>165</v>
      </c>
      <c r="G20" s="129" t="s">
        <v>179</v>
      </c>
      <c r="H20" s="129" t="s">
        <v>179</v>
      </c>
      <c r="I20" s="63" t="s">
        <v>50</v>
      </c>
    </row>
    <row r="21" spans="1:9" s="1" customFormat="1" ht="14.25" hidden="1" customHeight="1">
      <c r="A21" s="161"/>
      <c r="B21" s="148"/>
      <c r="C21" s="149"/>
      <c r="D21" s="163"/>
      <c r="E21" s="164"/>
      <c r="F21" s="164"/>
      <c r="G21" s="65"/>
      <c r="H21" s="66"/>
      <c r="I21" s="66"/>
    </row>
    <row r="22" spans="1:9" s="1" customFormat="1" ht="12" hidden="1" customHeight="1">
      <c r="A22" s="161"/>
      <c r="B22" s="148"/>
      <c r="C22" s="149"/>
      <c r="D22" s="165" t="s">
        <v>42</v>
      </c>
      <c r="E22" s="166"/>
      <c r="F22" s="166"/>
      <c r="G22" s="166"/>
      <c r="H22" s="166"/>
      <c r="I22" s="167"/>
    </row>
    <row r="23" spans="1:9" s="1" customFormat="1" ht="13.5" hidden="1" customHeight="1">
      <c r="A23" s="161"/>
      <c r="B23" s="148"/>
      <c r="C23" s="149"/>
      <c r="D23" s="67" t="s">
        <v>30</v>
      </c>
      <c r="E23" s="67" t="s">
        <v>31</v>
      </c>
      <c r="F23" s="68" t="s">
        <v>32</v>
      </c>
      <c r="G23" s="68" t="s">
        <v>33</v>
      </c>
      <c r="H23" s="68" t="s">
        <v>34</v>
      </c>
      <c r="I23" s="67" t="s">
        <v>35</v>
      </c>
    </row>
    <row r="24" spans="1:9" s="1" customFormat="1" ht="13.5" hidden="1" customHeight="1">
      <c r="A24" s="161"/>
      <c r="B24" s="148"/>
      <c r="C24" s="149"/>
      <c r="D24" s="50" t="s">
        <v>51</v>
      </c>
      <c r="E24" s="50"/>
      <c r="F24" s="50"/>
      <c r="G24" s="69"/>
      <c r="H24" s="70"/>
      <c r="I24" s="70"/>
    </row>
    <row r="25" spans="1:9" s="1" customFormat="1" ht="11.25" hidden="1" customHeight="1">
      <c r="A25" s="161"/>
      <c r="B25" s="148"/>
      <c r="C25" s="149"/>
      <c r="D25" s="50" t="s">
        <v>52</v>
      </c>
      <c r="E25" s="50"/>
      <c r="F25" s="50"/>
      <c r="G25" s="69"/>
      <c r="H25" s="70"/>
      <c r="I25" s="70"/>
    </row>
    <row r="26" spans="1:9" s="1" customFormat="1" ht="12.75" hidden="1" customHeight="1">
      <c r="A26" s="161"/>
      <c r="B26" s="148"/>
      <c r="C26" s="149"/>
      <c r="D26" s="50" t="s">
        <v>53</v>
      </c>
      <c r="E26" s="71"/>
      <c r="F26" s="71"/>
      <c r="G26" s="69"/>
      <c r="H26" s="70"/>
      <c r="I26" s="70"/>
    </row>
    <row r="27" spans="1:9" s="1" customFormat="1" ht="66" customHeight="1">
      <c r="A27" s="162"/>
      <c r="B27" s="150"/>
      <c r="C27" s="151"/>
      <c r="D27" s="62" t="s">
        <v>54</v>
      </c>
      <c r="E27" s="64" t="s">
        <v>3</v>
      </c>
      <c r="F27" s="134">
        <f>4695000*100/41200000</f>
        <v>11.395631067961165</v>
      </c>
      <c r="G27" s="134">
        <f>5734000*100/40900000</f>
        <v>14.01955990220049</v>
      </c>
      <c r="H27" s="134">
        <f>5734000*100/40900000</f>
        <v>14.01955990220049</v>
      </c>
      <c r="I27" s="72" t="s">
        <v>55</v>
      </c>
    </row>
    <row r="28" spans="1:9" s="1" customFormat="1" ht="17.25" customHeight="1">
      <c r="A28" s="9"/>
      <c r="B28" s="9"/>
      <c r="C28" s="9"/>
      <c r="D28" s="154"/>
      <c r="E28" s="154"/>
      <c r="F28" s="154"/>
      <c r="G28" s="145"/>
      <c r="H28" s="144"/>
      <c r="I28" s="144"/>
    </row>
    <row r="29" spans="1:9" s="1" customFormat="1" ht="64.5" customHeight="1">
      <c r="A29" s="47"/>
      <c r="B29" s="159" t="s">
        <v>56</v>
      </c>
      <c r="C29" s="159"/>
      <c r="D29" s="159"/>
      <c r="E29" s="81" t="s">
        <v>12</v>
      </c>
      <c r="F29" s="140" t="s">
        <v>13</v>
      </c>
      <c r="G29" s="140" t="s">
        <v>160</v>
      </c>
      <c r="H29" s="140" t="s">
        <v>173</v>
      </c>
      <c r="I29" s="140" t="s">
        <v>175</v>
      </c>
    </row>
    <row r="30" spans="1:9" s="1" customFormat="1" ht="25.9" customHeight="1">
      <c r="A30" s="46">
        <v>1</v>
      </c>
      <c r="B30" s="16" t="s">
        <v>57</v>
      </c>
      <c r="C30" s="168" t="s">
        <v>58</v>
      </c>
      <c r="D30" s="169"/>
      <c r="E30" s="83">
        <f>749200+3209500</f>
        <v>3958700</v>
      </c>
      <c r="F30" s="83">
        <f>925400+4695000</f>
        <v>5620400</v>
      </c>
      <c r="G30" s="83">
        <f>1065000+5735400</f>
        <v>6800400</v>
      </c>
      <c r="H30" s="83">
        <f>1065000+5735400</f>
        <v>6800400</v>
      </c>
      <c r="I30" s="84">
        <f>+F30+G30+H30</f>
        <v>19221200</v>
      </c>
    </row>
    <row r="31" spans="1:9" s="1" customFormat="1" ht="15" customHeight="1">
      <c r="A31" s="15">
        <v>2</v>
      </c>
      <c r="B31" s="16" t="s">
        <v>57</v>
      </c>
      <c r="C31" s="82" t="s">
        <v>59</v>
      </c>
      <c r="D31" s="45"/>
      <c r="E31" s="85">
        <v>318000</v>
      </c>
      <c r="F31" s="85">
        <f>+'PA 2'!F20</f>
        <v>317800</v>
      </c>
      <c r="G31" s="85">
        <f>+'PA 2'!G20</f>
        <v>373800</v>
      </c>
      <c r="H31" s="85">
        <f>+'PA 2'!H20</f>
        <v>373800</v>
      </c>
      <c r="I31" s="86">
        <f>+F31+G31+H31</f>
        <v>1065400</v>
      </c>
    </row>
    <row r="32" spans="1:9" ht="24" customHeight="1">
      <c r="A32" s="15">
        <v>3</v>
      </c>
      <c r="B32" s="16" t="s">
        <v>57</v>
      </c>
      <c r="C32" s="170" t="s">
        <v>168</v>
      </c>
      <c r="D32" s="171"/>
      <c r="E32" s="85">
        <v>186600</v>
      </c>
      <c r="F32" s="85">
        <f>+'PA 3'!E27</f>
        <v>117000</v>
      </c>
      <c r="G32" s="85">
        <f>+'PA 3'!F27</f>
        <v>130000</v>
      </c>
      <c r="H32" s="85">
        <f>+'PA 3'!G27</f>
        <v>130000</v>
      </c>
      <c r="I32" s="86">
        <f>+F32+G32+H32</f>
        <v>377000</v>
      </c>
    </row>
    <row r="33" spans="1:9" ht="19.5" customHeight="1">
      <c r="A33" s="9"/>
      <c r="B33" s="9">
        <f>(F31+F32)*100/37200000</f>
        <v>1.1688172043010752</v>
      </c>
      <c r="C33" s="42"/>
      <c r="D33" s="80" t="s">
        <v>14</v>
      </c>
      <c r="E33" s="87">
        <v>4463300</v>
      </c>
      <c r="F33" s="87">
        <f>F30+F31+F32</f>
        <v>6055200</v>
      </c>
      <c r="G33" s="87">
        <f t="shared" ref="G33:H33" si="1">G30+G31+G32</f>
        <v>7304200</v>
      </c>
      <c r="H33" s="87">
        <f t="shared" si="1"/>
        <v>7304200</v>
      </c>
      <c r="I33" s="88">
        <f>+F33+G33+H33</f>
        <v>20663600</v>
      </c>
    </row>
    <row r="34" spans="1:9" ht="19.5" customHeight="1">
      <c r="A34" s="9"/>
      <c r="B34" s="9"/>
      <c r="C34" s="42"/>
      <c r="D34" s="113"/>
      <c r="E34" s="114"/>
      <c r="F34" s="114"/>
      <c r="G34" s="114"/>
      <c r="H34" s="114"/>
      <c r="I34" s="115"/>
    </row>
    <row r="35" spans="1:9" ht="18.75" customHeight="1">
      <c r="A35" s="9"/>
      <c r="B35" s="9"/>
      <c r="C35" s="48"/>
      <c r="D35" s="11"/>
      <c r="E35" s="49"/>
      <c r="F35" s="127"/>
      <c r="G35" s="127"/>
      <c r="H35" s="127"/>
      <c r="I35" s="119"/>
    </row>
    <row r="36" spans="1:9" ht="12.75" customHeight="1">
      <c r="A36" s="9"/>
      <c r="B36" s="9"/>
      <c r="C36" s="9"/>
      <c r="D36" s="154"/>
      <c r="E36" s="154"/>
      <c r="F36" s="154"/>
      <c r="G36" s="10"/>
      <c r="I36" s="119"/>
    </row>
    <row r="37" spans="1:9">
      <c r="D37" s="154"/>
      <c r="E37" s="154"/>
      <c r="F37" s="154"/>
      <c r="G37" s="10"/>
    </row>
  </sheetData>
  <mergeCells count="34">
    <mergeCell ref="D9:I9"/>
    <mergeCell ref="A6:B6"/>
    <mergeCell ref="B9:C10"/>
    <mergeCell ref="A9:A10"/>
    <mergeCell ref="A1:I1"/>
    <mergeCell ref="C7:I7"/>
    <mergeCell ref="C5:I5"/>
    <mergeCell ref="C4:I4"/>
    <mergeCell ref="C3:I3"/>
    <mergeCell ref="C2:I2"/>
    <mergeCell ref="A5:B5"/>
    <mergeCell ref="A7:B7"/>
    <mergeCell ref="C6:I6"/>
    <mergeCell ref="A2:B2"/>
    <mergeCell ref="A3:B3"/>
    <mergeCell ref="A4:B4"/>
    <mergeCell ref="D36:F36"/>
    <mergeCell ref="D37:F37"/>
    <mergeCell ref="D21:F21"/>
    <mergeCell ref="D22:I22"/>
    <mergeCell ref="B29:D29"/>
    <mergeCell ref="C30:D30"/>
    <mergeCell ref="C32:D32"/>
    <mergeCell ref="B16:C17"/>
    <mergeCell ref="B18:C27"/>
    <mergeCell ref="B11:C12"/>
    <mergeCell ref="A11:A12"/>
    <mergeCell ref="D28:F28"/>
    <mergeCell ref="D13:F13"/>
    <mergeCell ref="D14:I14"/>
    <mergeCell ref="A14:A15"/>
    <mergeCell ref="B14:C15"/>
    <mergeCell ref="A16:A17"/>
    <mergeCell ref="A18:A27"/>
  </mergeCells>
  <printOptions horizontalCentered="1"/>
  <pageMargins left="0.39370078740157483" right="0.31496062992125984" top="0.59055118110236227" bottom="0.59055118110236227" header="0.51181102362204722" footer="0.51181102362204722"/>
  <pageSetup paperSize="9" scale="83" orientation="landscape" r:id="rId1"/>
  <headerFooter alignWithMargins="0"/>
  <rowBreaks count="1" manualBreakCount="1">
    <brk id="17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I42"/>
  <sheetViews>
    <sheetView view="pageBreakPreview" topLeftCell="B1" zoomScale="120" zoomScaleNormal="120" zoomScaleSheetLayoutView="120" workbookViewId="0">
      <selection activeCell="G39" sqref="G39"/>
    </sheetView>
  </sheetViews>
  <sheetFormatPr defaultColWidth="8.7109375" defaultRowHeight="12.75"/>
  <cols>
    <col min="1" max="1" width="6.7109375" customWidth="1"/>
    <col min="2" max="2" width="17" style="2" customWidth="1"/>
    <col min="3" max="3" width="28.28515625" style="2" customWidth="1"/>
    <col min="4" max="4" width="20" customWidth="1"/>
    <col min="5" max="5" width="13.140625" hidden="1" customWidth="1"/>
    <col min="6" max="8" width="13.7109375" customWidth="1"/>
    <col min="9" max="9" width="18" customWidth="1"/>
  </cols>
  <sheetData>
    <row r="1" spans="1:9" ht="44.25" customHeight="1" thickBot="1">
      <c r="A1" s="174" t="s">
        <v>60</v>
      </c>
      <c r="B1" s="175"/>
      <c r="C1" s="175"/>
      <c r="D1" s="175"/>
      <c r="E1" s="175"/>
      <c r="F1" s="175"/>
      <c r="G1" s="175"/>
      <c r="H1" s="175"/>
      <c r="I1" s="176"/>
    </row>
    <row r="2" spans="1:9" s="1" customFormat="1" ht="12.75" customHeight="1">
      <c r="A2" s="200" t="s">
        <v>61</v>
      </c>
      <c r="B2" s="201"/>
      <c r="C2" s="202" t="s">
        <v>62</v>
      </c>
      <c r="D2" s="202"/>
      <c r="E2" s="202"/>
      <c r="F2" s="202"/>
      <c r="G2" s="202"/>
      <c r="H2" s="202"/>
      <c r="I2" s="203"/>
    </row>
    <row r="3" spans="1:9" s="29" customFormat="1" ht="12.75" customHeight="1">
      <c r="A3" s="187" t="s">
        <v>63</v>
      </c>
      <c r="B3" s="188"/>
      <c r="C3" s="206" t="s">
        <v>64</v>
      </c>
      <c r="D3" s="206"/>
      <c r="E3" s="206"/>
      <c r="F3" s="206"/>
      <c r="G3" s="206"/>
      <c r="H3" s="206"/>
      <c r="I3" s="207"/>
    </row>
    <row r="4" spans="1:9" s="1" customFormat="1" ht="24" customHeight="1">
      <c r="A4" s="208" t="s">
        <v>27</v>
      </c>
      <c r="B4" s="197"/>
      <c r="C4" s="198" t="s">
        <v>155</v>
      </c>
      <c r="D4" s="198"/>
      <c r="E4" s="198"/>
      <c r="F4" s="198"/>
      <c r="G4" s="198"/>
      <c r="H4" s="198"/>
      <c r="I4" s="199"/>
    </row>
    <row r="5" spans="1:9" s="29" customFormat="1" ht="12.75" customHeight="1">
      <c r="A5" s="187" t="s">
        <v>19</v>
      </c>
      <c r="B5" s="188"/>
      <c r="C5" s="204" t="s">
        <v>65</v>
      </c>
      <c r="D5" s="204"/>
      <c r="E5" s="204"/>
      <c r="F5" s="204"/>
      <c r="G5" s="204"/>
      <c r="H5" s="204"/>
      <c r="I5" s="205"/>
    </row>
    <row r="6" spans="1:9" s="1" customFormat="1" ht="18.75" customHeight="1">
      <c r="A6" s="196" t="s">
        <v>21</v>
      </c>
      <c r="B6" s="197"/>
      <c r="C6" s="198" t="s">
        <v>66</v>
      </c>
      <c r="D6" s="198"/>
      <c r="E6" s="198"/>
      <c r="F6" s="198"/>
      <c r="G6" s="198"/>
      <c r="H6" s="198"/>
      <c r="I6" s="199"/>
    </row>
    <row r="7" spans="1:9" s="1" customFormat="1" ht="13.15" customHeight="1">
      <c r="A7" s="196" t="s">
        <v>23</v>
      </c>
      <c r="B7" s="197"/>
      <c r="C7" s="191" t="s">
        <v>67</v>
      </c>
      <c r="D7" s="191"/>
      <c r="E7" s="191"/>
      <c r="F7" s="191"/>
      <c r="G7" s="191"/>
      <c r="H7" s="191"/>
      <c r="I7" s="192"/>
    </row>
    <row r="8" spans="1:9" s="1" customFormat="1" ht="29.25" customHeight="1" thickBot="1">
      <c r="A8" s="216" t="s">
        <v>68</v>
      </c>
      <c r="B8" s="217"/>
      <c r="C8" s="218" t="s">
        <v>156</v>
      </c>
      <c r="D8" s="218"/>
      <c r="E8" s="218"/>
      <c r="F8" s="218"/>
      <c r="G8" s="218"/>
      <c r="H8" s="218"/>
      <c r="I8" s="219"/>
    </row>
    <row r="9" spans="1:9" s="1" customFormat="1" ht="12.75" customHeight="1">
      <c r="A9" s="4"/>
      <c r="B9" s="5"/>
      <c r="C9" s="6"/>
      <c r="D9" s="4"/>
      <c r="E9" s="4"/>
      <c r="F9" s="4"/>
      <c r="G9" s="3"/>
    </row>
    <row r="10" spans="1:9" s="1" customFormat="1" ht="13.5" customHeight="1">
      <c r="A10" s="158"/>
      <c r="B10" s="159" t="s">
        <v>28</v>
      </c>
      <c r="C10" s="159"/>
      <c r="D10" s="159" t="s">
        <v>69</v>
      </c>
      <c r="E10" s="159"/>
      <c r="F10" s="159"/>
      <c r="G10" s="159"/>
      <c r="H10" s="159"/>
      <c r="I10" s="159"/>
    </row>
    <row r="11" spans="1:9" s="1" customFormat="1" ht="42">
      <c r="A11" s="158"/>
      <c r="B11" s="159"/>
      <c r="C11" s="159"/>
      <c r="D11" s="21" t="s">
        <v>30</v>
      </c>
      <c r="E11" s="21" t="s">
        <v>31</v>
      </c>
      <c r="F11" s="130" t="s">
        <v>34</v>
      </c>
      <c r="G11" s="142" t="s">
        <v>161</v>
      </c>
      <c r="H11" s="142" t="s">
        <v>174</v>
      </c>
      <c r="I11" s="21" t="s">
        <v>35</v>
      </c>
    </row>
    <row r="12" spans="1:9" s="1" customFormat="1" ht="33" customHeight="1">
      <c r="A12" s="209"/>
      <c r="B12" s="210" t="s">
        <v>70</v>
      </c>
      <c r="C12" s="211"/>
      <c r="D12" s="59" t="s">
        <v>71</v>
      </c>
      <c r="E12" s="60">
        <v>113</v>
      </c>
      <c r="F12" s="132">
        <v>90</v>
      </c>
      <c r="G12" s="128">
        <v>80</v>
      </c>
      <c r="H12" s="143">
        <v>80</v>
      </c>
      <c r="I12" s="61" t="s">
        <v>72</v>
      </c>
    </row>
    <row r="13" spans="1:9" s="1" customFormat="1" ht="32.25" customHeight="1">
      <c r="A13" s="209"/>
      <c r="B13" s="210"/>
      <c r="C13" s="211"/>
      <c r="D13" s="59" t="s">
        <v>73</v>
      </c>
      <c r="E13" s="60">
        <v>995</v>
      </c>
      <c r="F13" s="132">
        <v>1190</v>
      </c>
      <c r="G13" s="128">
        <v>1440</v>
      </c>
      <c r="H13" s="143">
        <v>1440</v>
      </c>
      <c r="I13" s="72" t="s">
        <v>55</v>
      </c>
    </row>
    <row r="14" spans="1:9" s="1" customFormat="1" ht="28.5" customHeight="1">
      <c r="A14" s="209"/>
      <c r="B14" s="210"/>
      <c r="C14" s="211"/>
      <c r="D14" s="59" t="s">
        <v>74</v>
      </c>
      <c r="E14" s="60">
        <v>250</v>
      </c>
      <c r="F14" s="132">
        <v>310</v>
      </c>
      <c r="G14" s="128">
        <v>320</v>
      </c>
      <c r="H14" s="143">
        <v>320</v>
      </c>
      <c r="I14" s="72" t="s">
        <v>55</v>
      </c>
    </row>
    <row r="15" spans="1:9" s="1" customFormat="1" ht="45" customHeight="1">
      <c r="A15" s="209"/>
      <c r="B15" s="210"/>
      <c r="C15" s="211"/>
      <c r="D15" s="59" t="s">
        <v>75</v>
      </c>
      <c r="E15" s="60">
        <v>5</v>
      </c>
      <c r="F15" s="132">
        <v>2</v>
      </c>
      <c r="G15" s="128">
        <v>3</v>
      </c>
      <c r="H15" s="143">
        <v>3</v>
      </c>
      <c r="I15" s="72" t="s">
        <v>55</v>
      </c>
    </row>
    <row r="16" spans="1:9" s="1" customFormat="1" ht="31.5" customHeight="1">
      <c r="A16" s="209"/>
      <c r="B16" s="210"/>
      <c r="C16" s="211"/>
      <c r="D16" s="59" t="s">
        <v>76</v>
      </c>
      <c r="E16" s="60">
        <v>63</v>
      </c>
      <c r="F16" s="132">
        <v>62</v>
      </c>
      <c r="G16" s="128">
        <v>63</v>
      </c>
      <c r="H16" s="143">
        <v>63</v>
      </c>
      <c r="I16" s="72" t="s">
        <v>55</v>
      </c>
    </row>
    <row r="17" spans="1:9" s="1" customFormat="1" ht="38.25" customHeight="1">
      <c r="A17" s="209"/>
      <c r="B17" s="210"/>
      <c r="C17" s="211"/>
      <c r="D17" s="59" t="s">
        <v>77</v>
      </c>
      <c r="E17" s="60">
        <v>25</v>
      </c>
      <c r="F17" s="132">
        <v>20</v>
      </c>
      <c r="G17" s="128">
        <v>23</v>
      </c>
      <c r="H17" s="143">
        <v>23</v>
      </c>
      <c r="I17" s="72" t="s">
        <v>55</v>
      </c>
    </row>
    <row r="18" spans="1:9" s="1" customFormat="1" ht="31.5" customHeight="1">
      <c r="A18" s="209"/>
      <c r="B18" s="210"/>
      <c r="C18" s="211"/>
      <c r="D18" s="59" t="s">
        <v>78</v>
      </c>
      <c r="E18" s="60">
        <v>6</v>
      </c>
      <c r="F18" s="132">
        <v>6</v>
      </c>
      <c r="G18" s="128">
        <v>5</v>
      </c>
      <c r="H18" s="143">
        <v>5</v>
      </c>
      <c r="I18" s="72" t="s">
        <v>55</v>
      </c>
    </row>
    <row r="19" spans="1:9" s="1" customFormat="1" ht="32.25" customHeight="1">
      <c r="A19" s="209"/>
      <c r="B19" s="212"/>
      <c r="C19" s="213"/>
      <c r="D19" s="59" t="s">
        <v>79</v>
      </c>
      <c r="E19" s="60">
        <v>465</v>
      </c>
      <c r="F19" s="132">
        <v>1460</v>
      </c>
      <c r="G19" s="128">
        <v>1460</v>
      </c>
      <c r="H19" s="143">
        <v>1460</v>
      </c>
      <c r="I19" s="72" t="s">
        <v>55</v>
      </c>
    </row>
    <row r="20" spans="1:9" s="1" customFormat="1" ht="28.5" customHeight="1">
      <c r="A20" s="9"/>
      <c r="B20" s="9"/>
      <c r="C20" s="9"/>
      <c r="D20" s="214"/>
      <c r="E20" s="214"/>
      <c r="F20" s="214"/>
      <c r="G20" s="10"/>
    </row>
    <row r="21" spans="1:9" s="1" customFormat="1" ht="24" customHeight="1">
      <c r="A21" s="158"/>
      <c r="B21" s="159" t="s">
        <v>41</v>
      </c>
      <c r="C21" s="159"/>
      <c r="D21" s="159" t="s">
        <v>80</v>
      </c>
      <c r="E21" s="159"/>
      <c r="F21" s="159"/>
      <c r="G21" s="159"/>
      <c r="H21" s="159"/>
      <c r="I21" s="159"/>
    </row>
    <row r="22" spans="1:9" s="1" customFormat="1" ht="36" customHeight="1">
      <c r="A22" s="158"/>
      <c r="B22" s="215"/>
      <c r="C22" s="215"/>
      <c r="D22" s="74" t="s">
        <v>30</v>
      </c>
      <c r="E22" s="74" t="s">
        <v>31</v>
      </c>
      <c r="F22" s="74" t="s">
        <v>169</v>
      </c>
      <c r="G22" s="131" t="s">
        <v>161</v>
      </c>
      <c r="H22" s="131" t="s">
        <v>174</v>
      </c>
      <c r="I22" s="21" t="s">
        <v>35</v>
      </c>
    </row>
    <row r="23" spans="1:9" s="1" customFormat="1" ht="45.75" customHeight="1">
      <c r="A23" s="73">
        <v>2</v>
      </c>
      <c r="B23" s="224" t="s">
        <v>81</v>
      </c>
      <c r="C23" s="224"/>
      <c r="D23" s="50" t="s">
        <v>82</v>
      </c>
      <c r="E23" s="75">
        <v>53</v>
      </c>
      <c r="F23" s="129">
        <v>46</v>
      </c>
      <c r="G23" s="129">
        <v>39</v>
      </c>
      <c r="H23" s="129">
        <v>39</v>
      </c>
      <c r="I23" s="76" t="s">
        <v>72</v>
      </c>
    </row>
    <row r="24" spans="1:9" s="1" customFormat="1" ht="12.75" customHeight="1">
      <c r="A24" s="9"/>
      <c r="B24" s="9"/>
      <c r="C24" s="9"/>
      <c r="D24" s="154"/>
      <c r="E24" s="154"/>
      <c r="F24" s="154"/>
      <c r="G24" s="10"/>
    </row>
    <row r="25" spans="1:9" s="1" customFormat="1" ht="12.75" customHeight="1">
      <c r="A25" s="9"/>
      <c r="B25" s="9"/>
      <c r="C25" s="9"/>
      <c r="D25" s="225"/>
      <c r="E25" s="225"/>
      <c r="F25" s="225"/>
      <c r="G25" s="10"/>
    </row>
    <row r="26" spans="1:9" s="1" customFormat="1" ht="63" customHeight="1">
      <c r="A26" s="14"/>
      <c r="B26" s="159" t="s">
        <v>83</v>
      </c>
      <c r="C26" s="159"/>
      <c r="D26" s="159"/>
      <c r="E26" s="81" t="s">
        <v>12</v>
      </c>
      <c r="F26" s="130" t="s">
        <v>170</v>
      </c>
      <c r="G26" s="130" t="s">
        <v>160</v>
      </c>
      <c r="H26" s="130" t="s">
        <v>173</v>
      </c>
      <c r="I26" s="130" t="s">
        <v>175</v>
      </c>
    </row>
    <row r="27" spans="1:9" s="17" customFormat="1" ht="12">
      <c r="A27" s="15">
        <v>1</v>
      </c>
      <c r="B27" s="54">
        <v>410000</v>
      </c>
      <c r="C27" s="223" t="s">
        <v>84</v>
      </c>
      <c r="D27" s="223"/>
      <c r="E27" s="91">
        <v>728200</v>
      </c>
      <c r="F27" s="91">
        <v>888400</v>
      </c>
      <c r="G27" s="91">
        <v>1006500</v>
      </c>
      <c r="H27" s="91">
        <v>1006500</v>
      </c>
      <c r="I27" s="91">
        <f>+F27+G27+H27</f>
        <v>2901400</v>
      </c>
    </row>
    <row r="28" spans="1:9" s="17" customFormat="1" ht="12">
      <c r="A28" s="15">
        <v>2</v>
      </c>
      <c r="B28" s="54">
        <v>510000</v>
      </c>
      <c r="C28" s="223" t="s">
        <v>85</v>
      </c>
      <c r="D28" s="223"/>
      <c r="E28" s="91">
        <v>6000</v>
      </c>
      <c r="F28" s="91">
        <v>6000</v>
      </c>
      <c r="G28" s="91">
        <v>4500</v>
      </c>
      <c r="H28" s="91">
        <v>4500</v>
      </c>
      <c r="I28" s="91">
        <f t="shared" ref="I28:I33" si="0">+F28+G28+H28</f>
        <v>15000</v>
      </c>
    </row>
    <row r="29" spans="1:9" s="18" customFormat="1">
      <c r="A29" s="15">
        <v>3</v>
      </c>
      <c r="B29" s="54">
        <v>630000</v>
      </c>
      <c r="C29" s="223" t="s">
        <v>86</v>
      </c>
      <c r="D29" s="223"/>
      <c r="E29" s="91">
        <v>15000</v>
      </c>
      <c r="F29" s="91">
        <v>31000</v>
      </c>
      <c r="G29" s="91">
        <v>54000</v>
      </c>
      <c r="H29" s="91">
        <v>54000</v>
      </c>
      <c r="I29" s="91">
        <f t="shared" si="0"/>
        <v>139000</v>
      </c>
    </row>
    <row r="30" spans="1:9" s="18" customFormat="1">
      <c r="A30" s="15">
        <v>5</v>
      </c>
      <c r="B30" s="54">
        <v>412900</v>
      </c>
      <c r="C30" s="223" t="s">
        <v>87</v>
      </c>
      <c r="D30" s="223"/>
      <c r="E30" s="91">
        <v>21000</v>
      </c>
      <c r="F30" s="91">
        <v>29800</v>
      </c>
      <c r="G30" s="91">
        <v>35900</v>
      </c>
      <c r="H30" s="91">
        <v>35900</v>
      </c>
      <c r="I30" s="91">
        <f t="shared" si="0"/>
        <v>101600</v>
      </c>
    </row>
    <row r="31" spans="1:9" s="18" customFormat="1" ht="25.15" customHeight="1">
      <c r="A31" s="28">
        <v>6</v>
      </c>
      <c r="B31" s="54">
        <v>416000</v>
      </c>
      <c r="C31" s="226" t="s">
        <v>88</v>
      </c>
      <c r="D31" s="226"/>
      <c r="E31" s="91">
        <v>3031700</v>
      </c>
      <c r="F31" s="91">
        <v>4483400</v>
      </c>
      <c r="G31" s="91">
        <v>5499700</v>
      </c>
      <c r="H31" s="91">
        <v>5499700</v>
      </c>
      <c r="I31" s="91">
        <f t="shared" si="0"/>
        <v>15482800</v>
      </c>
    </row>
    <row r="32" spans="1:9" s="18" customFormat="1">
      <c r="A32" s="28">
        <v>6</v>
      </c>
      <c r="B32" s="54">
        <v>487400</v>
      </c>
      <c r="C32" s="226" t="s">
        <v>89</v>
      </c>
      <c r="D32" s="226"/>
      <c r="E32" s="91">
        <v>155600</v>
      </c>
      <c r="F32" s="91">
        <v>181800</v>
      </c>
      <c r="G32" s="91">
        <v>199800</v>
      </c>
      <c r="H32" s="91">
        <v>199800</v>
      </c>
      <c r="I32" s="91">
        <f t="shared" si="0"/>
        <v>581400</v>
      </c>
    </row>
    <row r="33" spans="1:9" s="18" customFormat="1">
      <c r="A33" s="15">
        <v>6</v>
      </c>
      <c r="B33" s="54">
        <v>511000</v>
      </c>
      <c r="C33" s="223" t="s">
        <v>85</v>
      </c>
      <c r="D33" s="223"/>
      <c r="E33" s="91">
        <v>1200</v>
      </c>
      <c r="F33" s="91"/>
      <c r="G33" s="91"/>
      <c r="H33" s="91"/>
      <c r="I33" s="91">
        <f t="shared" si="0"/>
        <v>0</v>
      </c>
    </row>
    <row r="34" spans="1:9" ht="20.25" customHeight="1">
      <c r="A34" s="12"/>
      <c r="B34" s="13"/>
      <c r="C34" s="7"/>
      <c r="D34" s="77" t="s">
        <v>14</v>
      </c>
      <c r="E34" s="90">
        <v>3958700</v>
      </c>
      <c r="F34" s="90">
        <f>F27+F28+F29+F30+F31+F32+F33</f>
        <v>5620400</v>
      </c>
      <c r="G34" s="90">
        <f>G27+G28+G29+G30+G31+G32+G33</f>
        <v>6800400</v>
      </c>
      <c r="H34" s="90">
        <f>H27+H28+H29+H30+H31+H32+H33</f>
        <v>6800400</v>
      </c>
      <c r="I34" s="90">
        <f>+F34+G34+H34</f>
        <v>19221200</v>
      </c>
    </row>
    <row r="35" spans="1:9" ht="27" customHeight="1">
      <c r="E35" s="11" t="s">
        <v>0</v>
      </c>
      <c r="F35" s="11"/>
      <c r="G35" s="10"/>
      <c r="H35" s="3"/>
      <c r="I35" s="3"/>
    </row>
    <row r="36" spans="1:9" s="1" customFormat="1" ht="43.15" customHeight="1">
      <c r="A36" s="14"/>
      <c r="B36" s="155" t="s">
        <v>90</v>
      </c>
      <c r="C36" s="156"/>
      <c r="D36" s="157"/>
      <c r="E36" s="81" t="s">
        <v>91</v>
      </c>
      <c r="F36" s="130" t="s">
        <v>171</v>
      </c>
      <c r="G36" s="130" t="s">
        <v>159</v>
      </c>
      <c r="H36" s="130" t="s">
        <v>172</v>
      </c>
      <c r="I36" s="130" t="s">
        <v>175</v>
      </c>
    </row>
    <row r="37" spans="1:9" s="1" customFormat="1" ht="16.149999999999999" customHeight="1">
      <c r="A37" s="15">
        <v>1</v>
      </c>
      <c r="B37" s="220" t="s">
        <v>92</v>
      </c>
      <c r="C37" s="221"/>
      <c r="D37" s="222"/>
      <c r="E37" s="89">
        <f>3958700-1363310</f>
        <v>2595390</v>
      </c>
      <c r="F37" s="89">
        <f>+F34-F38</f>
        <v>3520400</v>
      </c>
      <c r="G37" s="89">
        <f>+G34-G38</f>
        <v>4188900</v>
      </c>
      <c r="H37" s="89">
        <f>+H34-H38</f>
        <v>4188900</v>
      </c>
      <c r="I37" s="89">
        <f>+F37+G37+H37</f>
        <v>11898200</v>
      </c>
    </row>
    <row r="38" spans="1:9" s="1" customFormat="1" ht="16.149999999999999" customHeight="1">
      <c r="A38" s="15">
        <v>2</v>
      </c>
      <c r="B38" s="220" t="s">
        <v>93</v>
      </c>
      <c r="C38" s="221"/>
      <c r="D38" s="222"/>
      <c r="E38" s="89">
        <v>1363310</v>
      </c>
      <c r="F38" s="89">
        <v>2100000</v>
      </c>
      <c r="G38" s="89">
        <v>2611500</v>
      </c>
      <c r="H38" s="89">
        <v>2611500</v>
      </c>
      <c r="I38" s="89">
        <f>+F38+G38+H38</f>
        <v>7323000</v>
      </c>
    </row>
    <row r="39" spans="1:9" ht="20.25" customHeight="1">
      <c r="D39" s="77" t="s">
        <v>14</v>
      </c>
      <c r="E39" s="90">
        <f>+E37+E38</f>
        <v>3958700</v>
      </c>
      <c r="F39" s="90">
        <f>+F37+F38</f>
        <v>5620400</v>
      </c>
      <c r="G39" s="90">
        <f>+G37+G38</f>
        <v>6800400</v>
      </c>
      <c r="H39" s="90">
        <f>+H37+H38</f>
        <v>6800400</v>
      </c>
      <c r="I39" s="90">
        <f>+F39+G39+H39</f>
        <v>19221200</v>
      </c>
    </row>
    <row r="42" spans="1:9">
      <c r="E42" s="41"/>
      <c r="F42" s="41"/>
      <c r="G42" s="41"/>
      <c r="H42" s="41"/>
      <c r="I42" s="41"/>
    </row>
  </sheetData>
  <mergeCells count="38">
    <mergeCell ref="B37:D37"/>
    <mergeCell ref="B38:D38"/>
    <mergeCell ref="C33:D33"/>
    <mergeCell ref="B36:D36"/>
    <mergeCell ref="B23:C23"/>
    <mergeCell ref="D24:F24"/>
    <mergeCell ref="C29:D29"/>
    <mergeCell ref="D25:F25"/>
    <mergeCell ref="B26:D26"/>
    <mergeCell ref="C27:D27"/>
    <mergeCell ref="C31:D31"/>
    <mergeCell ref="C32:D32"/>
    <mergeCell ref="C30:D30"/>
    <mergeCell ref="C28:D28"/>
    <mergeCell ref="A8:B8"/>
    <mergeCell ref="C8:I8"/>
    <mergeCell ref="A10:A11"/>
    <mergeCell ref="B10:C11"/>
    <mergeCell ref="D10:I10"/>
    <mergeCell ref="A12:A19"/>
    <mergeCell ref="B12:C19"/>
    <mergeCell ref="D20:F20"/>
    <mergeCell ref="A21:A22"/>
    <mergeCell ref="B21:C22"/>
    <mergeCell ref="D21:I21"/>
    <mergeCell ref="A6:B6"/>
    <mergeCell ref="C6:I6"/>
    <mergeCell ref="A7:B7"/>
    <mergeCell ref="C7:I7"/>
    <mergeCell ref="A1:I1"/>
    <mergeCell ref="A2:B2"/>
    <mergeCell ref="C2:I2"/>
    <mergeCell ref="A5:B5"/>
    <mergeCell ref="C5:I5"/>
    <mergeCell ref="A3:B3"/>
    <mergeCell ref="C3:I3"/>
    <mergeCell ref="C4:I4"/>
    <mergeCell ref="A4:B4"/>
  </mergeCells>
  <printOptions horizontalCentered="1"/>
  <pageMargins left="0.39370078740157483" right="0.31496062992125984" top="0.9055118110236221" bottom="0.70866141732283472" header="0.51181102362204722" footer="0.51181102362204722"/>
  <pageSetup paperSize="9" scale="95" fitToWidth="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I32"/>
  <sheetViews>
    <sheetView zoomScale="120" zoomScaleNormal="120" workbookViewId="0">
      <selection activeCell="F3" sqref="F3:H26"/>
    </sheetView>
  </sheetViews>
  <sheetFormatPr defaultColWidth="11.42578125" defaultRowHeight="12.75"/>
  <cols>
    <col min="2" max="2" width="8.140625" customWidth="1"/>
    <col min="3" max="3" width="17.140625" customWidth="1"/>
    <col min="4" max="4" width="26.28515625" customWidth="1"/>
    <col min="5" max="5" width="13.28515625" hidden="1" customWidth="1"/>
    <col min="6" max="6" width="14.140625" bestFit="1" customWidth="1"/>
  </cols>
  <sheetData>
    <row r="1" spans="1:9" ht="27" customHeight="1">
      <c r="A1" s="227" t="s">
        <v>15</v>
      </c>
      <c r="B1" s="227"/>
      <c r="C1" s="227"/>
      <c r="D1" s="227"/>
      <c r="E1" s="227"/>
      <c r="F1" s="227"/>
      <c r="G1" s="227"/>
      <c r="H1" s="227"/>
      <c r="I1" s="227"/>
    </row>
    <row r="2" spans="1:9" ht="31.5">
      <c r="A2" s="14"/>
      <c r="B2" s="159" t="s">
        <v>4</v>
      </c>
      <c r="C2" s="159"/>
      <c r="D2" s="159"/>
      <c r="E2" s="81" t="s">
        <v>12</v>
      </c>
      <c r="F2" s="130" t="s">
        <v>170</v>
      </c>
      <c r="G2" s="130" t="s">
        <v>160</v>
      </c>
      <c r="H2" s="130" t="s">
        <v>173</v>
      </c>
      <c r="I2" s="130" t="s">
        <v>175</v>
      </c>
    </row>
    <row r="3" spans="1:9" s="33" customFormat="1">
      <c r="A3" s="53">
        <v>1</v>
      </c>
      <c r="B3" s="52" t="s">
        <v>5</v>
      </c>
      <c r="C3" s="230" t="s">
        <v>94</v>
      </c>
      <c r="D3" s="231"/>
      <c r="E3" s="92">
        <v>749200</v>
      </c>
      <c r="F3" s="135">
        <v>925400</v>
      </c>
      <c r="G3" s="135">
        <v>1065000</v>
      </c>
      <c r="H3" s="135">
        <v>1065000</v>
      </c>
      <c r="I3" s="92">
        <f>+F3+G3+H3</f>
        <v>3055400</v>
      </c>
    </row>
    <row r="4" spans="1:9">
      <c r="A4" s="28">
        <v>2</v>
      </c>
      <c r="B4" s="52" t="s">
        <v>5</v>
      </c>
      <c r="C4" s="230" t="s">
        <v>95</v>
      </c>
      <c r="D4" s="231"/>
      <c r="E4" s="92">
        <v>150000</v>
      </c>
      <c r="F4" s="135">
        <v>219600</v>
      </c>
      <c r="G4" s="135">
        <v>194500</v>
      </c>
      <c r="H4" s="135">
        <v>194500</v>
      </c>
      <c r="I4" s="92">
        <f t="shared" ref="I4:I26" si="0">+F4+G4+H4</f>
        <v>608600</v>
      </c>
    </row>
    <row r="5" spans="1:9">
      <c r="A5" s="15">
        <v>3</v>
      </c>
      <c r="B5" s="52" t="s">
        <v>5</v>
      </c>
      <c r="C5" s="230" t="s">
        <v>96</v>
      </c>
      <c r="D5" s="231"/>
      <c r="E5" s="92">
        <v>1677000</v>
      </c>
      <c r="F5" s="135">
        <v>2672700</v>
      </c>
      <c r="G5" s="135">
        <v>3465000</v>
      </c>
      <c r="H5" s="135">
        <v>3465000</v>
      </c>
      <c r="I5" s="92">
        <f t="shared" si="0"/>
        <v>9602700</v>
      </c>
    </row>
    <row r="6" spans="1:9">
      <c r="A6" s="15">
        <v>4</v>
      </c>
      <c r="B6" s="52" t="s">
        <v>5</v>
      </c>
      <c r="C6" s="230" t="s">
        <v>97</v>
      </c>
      <c r="D6" s="231"/>
      <c r="E6" s="92">
        <v>383600</v>
      </c>
      <c r="F6" s="135">
        <v>605200</v>
      </c>
      <c r="G6" s="135">
        <v>706400</v>
      </c>
      <c r="H6" s="135">
        <v>706400</v>
      </c>
      <c r="I6" s="92">
        <f t="shared" si="0"/>
        <v>2018000</v>
      </c>
    </row>
    <row r="7" spans="1:9" ht="24" customHeight="1">
      <c r="A7" s="15">
        <v>5</v>
      </c>
      <c r="B7" s="52" t="s">
        <v>5</v>
      </c>
      <c r="C7" s="228" t="s">
        <v>98</v>
      </c>
      <c r="D7" s="229"/>
      <c r="E7" s="92">
        <v>16700</v>
      </c>
      <c r="F7" s="135">
        <v>14300</v>
      </c>
      <c r="G7" s="135">
        <v>21300</v>
      </c>
      <c r="H7" s="135">
        <v>21300</v>
      </c>
      <c r="I7" s="92">
        <f t="shared" si="0"/>
        <v>56900</v>
      </c>
    </row>
    <row r="8" spans="1:9">
      <c r="A8" s="15">
        <v>6</v>
      </c>
      <c r="B8" s="52" t="s">
        <v>5</v>
      </c>
      <c r="C8" s="230" t="s">
        <v>99</v>
      </c>
      <c r="D8" s="231"/>
      <c r="E8" s="92">
        <v>488700</v>
      </c>
      <c r="F8" s="135">
        <v>532400</v>
      </c>
      <c r="G8" s="135">
        <v>658600</v>
      </c>
      <c r="H8" s="135">
        <v>658600</v>
      </c>
      <c r="I8" s="92">
        <f t="shared" si="0"/>
        <v>1849600</v>
      </c>
    </row>
    <row r="9" spans="1:9">
      <c r="A9" s="15">
        <v>7</v>
      </c>
      <c r="B9" s="52" t="s">
        <v>5</v>
      </c>
      <c r="C9" s="230" t="s">
        <v>100</v>
      </c>
      <c r="D9" s="231"/>
      <c r="E9" s="92">
        <v>144000</v>
      </c>
      <c r="F9" s="135">
        <v>115200</v>
      </c>
      <c r="G9" s="135">
        <v>123100</v>
      </c>
      <c r="H9" s="135">
        <v>123100</v>
      </c>
      <c r="I9" s="92">
        <f t="shared" si="0"/>
        <v>361400</v>
      </c>
    </row>
    <row r="10" spans="1:9">
      <c r="A10" s="28">
        <v>8</v>
      </c>
      <c r="B10" s="52" t="s">
        <v>5</v>
      </c>
      <c r="C10" s="230" t="s">
        <v>101</v>
      </c>
      <c r="D10" s="231"/>
      <c r="E10" s="92">
        <v>10000</v>
      </c>
      <c r="F10" s="135">
        <v>10000</v>
      </c>
      <c r="G10" s="135">
        <v>10000</v>
      </c>
      <c r="H10" s="135">
        <v>10000</v>
      </c>
      <c r="I10" s="92">
        <f t="shared" si="0"/>
        <v>30000</v>
      </c>
    </row>
    <row r="11" spans="1:9">
      <c r="A11" s="15">
        <v>9</v>
      </c>
      <c r="B11" s="52" t="s">
        <v>5</v>
      </c>
      <c r="C11" s="230" t="s">
        <v>102</v>
      </c>
      <c r="D11" s="231"/>
      <c r="E11" s="92">
        <v>1200</v>
      </c>
      <c r="F11" s="135">
        <v>0</v>
      </c>
      <c r="G11" s="135"/>
      <c r="H11" s="135"/>
      <c r="I11" s="92">
        <f t="shared" si="0"/>
        <v>0</v>
      </c>
    </row>
    <row r="12" spans="1:9">
      <c r="A12" s="15">
        <v>10</v>
      </c>
      <c r="B12" s="52" t="s">
        <v>5</v>
      </c>
      <c r="C12" s="230" t="s">
        <v>103</v>
      </c>
      <c r="D12" s="231"/>
      <c r="E12" s="92">
        <v>12500</v>
      </c>
      <c r="F12" s="135">
        <v>15400</v>
      </c>
      <c r="G12" s="135">
        <v>12800</v>
      </c>
      <c r="H12" s="135">
        <v>12800</v>
      </c>
      <c r="I12" s="92">
        <f t="shared" si="0"/>
        <v>41000</v>
      </c>
    </row>
    <row r="13" spans="1:9">
      <c r="A13" s="15">
        <v>11</v>
      </c>
      <c r="B13" s="52" t="s">
        <v>5</v>
      </c>
      <c r="C13" s="230" t="s">
        <v>104</v>
      </c>
      <c r="D13" s="231"/>
      <c r="E13" s="92">
        <v>55000</v>
      </c>
      <c r="F13" s="135">
        <v>185000</v>
      </c>
      <c r="G13" s="135">
        <v>185000</v>
      </c>
      <c r="H13" s="135">
        <v>185000</v>
      </c>
      <c r="I13" s="92">
        <f t="shared" si="0"/>
        <v>555000</v>
      </c>
    </row>
    <row r="14" spans="1:9" s="31" customFormat="1" ht="27" customHeight="1">
      <c r="A14" s="53">
        <v>12</v>
      </c>
      <c r="B14" s="52" t="s">
        <v>5</v>
      </c>
      <c r="C14" s="228" t="s">
        <v>105</v>
      </c>
      <c r="D14" s="229"/>
      <c r="E14" s="92">
        <v>10000</v>
      </c>
      <c r="F14" s="135">
        <v>20600</v>
      </c>
      <c r="G14" s="135">
        <v>24000</v>
      </c>
      <c r="H14" s="135">
        <v>24000</v>
      </c>
      <c r="I14" s="92">
        <f t="shared" si="0"/>
        <v>68600</v>
      </c>
    </row>
    <row r="15" spans="1:9" s="31" customFormat="1" ht="21" customHeight="1">
      <c r="A15" s="53">
        <v>13</v>
      </c>
      <c r="B15" s="52" t="s">
        <v>5</v>
      </c>
      <c r="C15" s="228" t="s">
        <v>106</v>
      </c>
      <c r="D15" s="229"/>
      <c r="E15" s="92">
        <v>23000</v>
      </c>
      <c r="F15" s="135">
        <v>40500</v>
      </c>
      <c r="G15" s="135">
        <v>42800</v>
      </c>
      <c r="H15" s="135">
        <v>42800</v>
      </c>
      <c r="I15" s="92">
        <f t="shared" si="0"/>
        <v>126100</v>
      </c>
    </row>
    <row r="16" spans="1:9" s="31" customFormat="1">
      <c r="A16" s="53">
        <v>14</v>
      </c>
      <c r="B16" s="52" t="s">
        <v>5</v>
      </c>
      <c r="C16" s="230" t="s">
        <v>107</v>
      </c>
      <c r="D16" s="231"/>
      <c r="E16" s="92">
        <v>1500</v>
      </c>
      <c r="F16" s="135">
        <v>3000</v>
      </c>
      <c r="G16" s="135">
        <v>3000</v>
      </c>
      <c r="H16" s="135">
        <v>3000</v>
      </c>
      <c r="I16" s="92">
        <f t="shared" si="0"/>
        <v>9000</v>
      </c>
    </row>
    <row r="17" spans="1:9" s="31" customFormat="1">
      <c r="A17" s="53">
        <v>15</v>
      </c>
      <c r="B17" s="52" t="s">
        <v>5</v>
      </c>
      <c r="C17" s="230" t="s">
        <v>108</v>
      </c>
      <c r="D17" s="231"/>
      <c r="E17" s="92">
        <v>10000</v>
      </c>
      <c r="F17" s="135">
        <v>10000</v>
      </c>
      <c r="G17" s="135">
        <v>5000</v>
      </c>
      <c r="H17" s="135">
        <v>5000</v>
      </c>
      <c r="I17" s="92">
        <f t="shared" si="0"/>
        <v>20000</v>
      </c>
    </row>
    <row r="18" spans="1:9" s="31" customFormat="1" ht="22.9" customHeight="1">
      <c r="A18" s="53">
        <v>16</v>
      </c>
      <c r="B18" s="52" t="s">
        <v>5</v>
      </c>
      <c r="C18" s="228" t="s">
        <v>109</v>
      </c>
      <c r="D18" s="229"/>
      <c r="E18" s="92">
        <v>18000</v>
      </c>
      <c r="F18" s="135">
        <v>18000</v>
      </c>
      <c r="G18" s="135">
        <v>18000</v>
      </c>
      <c r="H18" s="135">
        <v>18000</v>
      </c>
      <c r="I18" s="92">
        <f t="shared" si="0"/>
        <v>54000</v>
      </c>
    </row>
    <row r="19" spans="1:9" s="32" customFormat="1">
      <c r="A19" s="53">
        <v>17</v>
      </c>
      <c r="B19" s="52" t="s">
        <v>5</v>
      </c>
      <c r="C19" s="228" t="s">
        <v>110</v>
      </c>
      <c r="D19" s="229"/>
      <c r="E19" s="92">
        <v>45000</v>
      </c>
      <c r="F19" s="135">
        <v>44800</v>
      </c>
      <c r="G19" s="135">
        <v>42800</v>
      </c>
      <c r="H19" s="135">
        <v>42800</v>
      </c>
      <c r="I19" s="92">
        <f t="shared" si="0"/>
        <v>130400</v>
      </c>
    </row>
    <row r="20" spans="1:9" s="32" customFormat="1" ht="21" customHeight="1">
      <c r="A20" s="53">
        <v>18</v>
      </c>
      <c r="B20" s="52" t="s">
        <v>5</v>
      </c>
      <c r="C20" s="228" t="s">
        <v>111</v>
      </c>
      <c r="D20" s="229"/>
      <c r="E20" s="92">
        <v>87600</v>
      </c>
      <c r="F20" s="135">
        <v>96500</v>
      </c>
      <c r="G20" s="135">
        <v>114200</v>
      </c>
      <c r="H20" s="135">
        <v>114200</v>
      </c>
      <c r="I20" s="92">
        <f t="shared" si="0"/>
        <v>324900</v>
      </c>
    </row>
    <row r="21" spans="1:9" s="32" customFormat="1" ht="22.9" customHeight="1">
      <c r="A21" s="53">
        <v>19</v>
      </c>
      <c r="B21" s="52" t="s">
        <v>5</v>
      </c>
      <c r="C21" s="228" t="s">
        <v>112</v>
      </c>
      <c r="D21" s="229"/>
      <c r="E21" s="92">
        <v>10100</v>
      </c>
      <c r="F21" s="135">
        <v>9400</v>
      </c>
      <c r="G21" s="135">
        <v>11250</v>
      </c>
      <c r="H21" s="135">
        <v>11250</v>
      </c>
      <c r="I21" s="92">
        <f t="shared" si="0"/>
        <v>31900</v>
      </c>
    </row>
    <row r="22" spans="1:9" s="32" customFormat="1" ht="37.15" customHeight="1">
      <c r="A22" s="53">
        <v>20</v>
      </c>
      <c r="B22" s="52" t="s">
        <v>5</v>
      </c>
      <c r="C22" s="228" t="s">
        <v>113</v>
      </c>
      <c r="D22" s="229"/>
      <c r="E22" s="92">
        <v>10900</v>
      </c>
      <c r="F22" s="135">
        <v>20400</v>
      </c>
      <c r="G22" s="135">
        <v>24650</v>
      </c>
      <c r="H22" s="135">
        <v>24650</v>
      </c>
      <c r="I22" s="92">
        <f t="shared" si="0"/>
        <v>69700</v>
      </c>
    </row>
    <row r="23" spans="1:9" s="32" customFormat="1">
      <c r="A23" s="53">
        <v>21</v>
      </c>
      <c r="B23" s="52" t="s">
        <v>5</v>
      </c>
      <c r="C23" s="228" t="s">
        <v>114</v>
      </c>
      <c r="D23" s="229"/>
      <c r="E23" s="92">
        <v>40000</v>
      </c>
      <c r="F23" s="135">
        <v>45000</v>
      </c>
      <c r="G23" s="135">
        <v>55000</v>
      </c>
      <c r="H23" s="135">
        <v>55000</v>
      </c>
      <c r="I23" s="92">
        <f t="shared" si="0"/>
        <v>155000</v>
      </c>
    </row>
    <row r="24" spans="1:9" s="32" customFormat="1">
      <c r="A24" s="53">
        <v>22</v>
      </c>
      <c r="B24" s="52" t="s">
        <v>5</v>
      </c>
      <c r="C24" s="228" t="s">
        <v>115</v>
      </c>
      <c r="D24" s="229"/>
      <c r="E24" s="92">
        <v>2000</v>
      </c>
      <c r="F24" s="135">
        <v>4000</v>
      </c>
      <c r="G24" s="135">
        <v>5000</v>
      </c>
      <c r="H24" s="135">
        <v>5000</v>
      </c>
      <c r="I24" s="92">
        <f t="shared" si="0"/>
        <v>14000</v>
      </c>
    </row>
    <row r="25" spans="1:9" s="32" customFormat="1">
      <c r="A25" s="53">
        <v>23</v>
      </c>
      <c r="B25" s="52" t="s">
        <v>5</v>
      </c>
      <c r="C25" s="228" t="s">
        <v>116</v>
      </c>
      <c r="D25" s="229"/>
      <c r="E25" s="92">
        <v>3000</v>
      </c>
      <c r="F25" s="135">
        <v>3000</v>
      </c>
      <c r="G25" s="135">
        <v>3000</v>
      </c>
      <c r="H25" s="135">
        <v>3000</v>
      </c>
      <c r="I25" s="92">
        <f t="shared" si="0"/>
        <v>9000</v>
      </c>
    </row>
    <row r="26" spans="1:9" s="32" customFormat="1">
      <c r="A26" s="53">
        <v>24</v>
      </c>
      <c r="B26" s="52" t="s">
        <v>5</v>
      </c>
      <c r="C26" s="228" t="s">
        <v>117</v>
      </c>
      <c r="D26" s="229"/>
      <c r="E26" s="92">
        <v>9700</v>
      </c>
      <c r="F26" s="135">
        <v>10000</v>
      </c>
      <c r="G26" s="135">
        <v>10000</v>
      </c>
      <c r="H26" s="135">
        <v>10000</v>
      </c>
      <c r="I26" s="92">
        <f t="shared" si="0"/>
        <v>30000</v>
      </c>
    </row>
    <row r="27" spans="1:9" s="3" customFormat="1" ht="11.25">
      <c r="C27" s="51"/>
      <c r="D27" s="79" t="s">
        <v>14</v>
      </c>
      <c r="E27" s="93">
        <f>+SUM(E3:E26)</f>
        <v>3958700</v>
      </c>
      <c r="F27" s="93">
        <f>F3+F4+F5+F6+F7+F8+F9+F10+F11+F12+F13+F14+F15+F16+F17+F18+F19+F20+F21+F22+F23+F24+F25+F26</f>
        <v>5620400</v>
      </c>
      <c r="G27" s="93">
        <f>G3+G4+G5+G6+G7+G8+G9+G10+G11+G12+G13+G14+G15+G16+G17+G18+G19+G20+G21+G22+G23+G24+G25+G26</f>
        <v>6800400</v>
      </c>
      <c r="H27" s="93">
        <f>H3+H4+H5+H6+H7+H8+H9+H10+H11+H12+H13+H14+H15+H16+H17+H18+H19+H20+H21+H22+H23+H24+H25+H26</f>
        <v>6800400</v>
      </c>
      <c r="I27" s="93">
        <f>+F27+G27+H27</f>
        <v>19221200</v>
      </c>
    </row>
    <row r="28" spans="1:9" hidden="1">
      <c r="E28" s="110" t="s">
        <v>154</v>
      </c>
      <c r="F28" s="111">
        <v>4397500</v>
      </c>
      <c r="G28" s="111">
        <v>4584000</v>
      </c>
      <c r="H28" s="111">
        <v>4584000</v>
      </c>
    </row>
    <row r="29" spans="1:9" ht="15" hidden="1" customHeight="1"/>
    <row r="30" spans="1:9" hidden="1">
      <c r="F30">
        <v>891800</v>
      </c>
      <c r="G30">
        <v>925400</v>
      </c>
    </row>
    <row r="31" spans="1:9" hidden="1">
      <c r="F31" s="122">
        <v>4013800</v>
      </c>
      <c r="G31">
        <v>4695000</v>
      </c>
      <c r="I31" s="119">
        <f>+'PA 1'!I39+'PA 2'!I20+'PA 3'!H27</f>
        <v>20663600</v>
      </c>
    </row>
    <row r="32" spans="1:9" hidden="1">
      <c r="F32">
        <f>+F30+F31</f>
        <v>4905600</v>
      </c>
      <c r="G32">
        <f>+G30+G31</f>
        <v>5620400</v>
      </c>
    </row>
  </sheetData>
  <mergeCells count="26">
    <mergeCell ref="C26:D26"/>
    <mergeCell ref="C9:D9"/>
    <mergeCell ref="C11:D11"/>
    <mergeCell ref="C12:D12"/>
    <mergeCell ref="C13:D13"/>
    <mergeCell ref="C14:D14"/>
    <mergeCell ref="C15:D15"/>
    <mergeCell ref="C19:D19"/>
    <mergeCell ref="C20:D20"/>
    <mergeCell ref="C21:D21"/>
    <mergeCell ref="C22:D22"/>
    <mergeCell ref="C23:D23"/>
    <mergeCell ref="C24:D24"/>
    <mergeCell ref="C25:D25"/>
    <mergeCell ref="C16:D16"/>
    <mergeCell ref="C17:D17"/>
    <mergeCell ref="A1:I1"/>
    <mergeCell ref="C18:D18"/>
    <mergeCell ref="C4:D4"/>
    <mergeCell ref="C10:D10"/>
    <mergeCell ref="C8:D8"/>
    <mergeCell ref="B2:D2"/>
    <mergeCell ref="C3:D3"/>
    <mergeCell ref="C5:D5"/>
    <mergeCell ref="C6:D6"/>
    <mergeCell ref="C7:D7"/>
  </mergeCells>
  <printOptions horizontalCentered="1"/>
  <pageMargins left="0.70866141732283472" right="0.70866141732283472" top="0.6692913385826772" bottom="0.74803149606299213" header="0.31496062992125984" footer="0.31496062992125984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21"/>
  <sheetViews>
    <sheetView view="pageBreakPreview" zoomScale="140" zoomScaleSheetLayoutView="100" workbookViewId="0">
      <selection activeCell="H17" sqref="H17"/>
    </sheetView>
  </sheetViews>
  <sheetFormatPr defaultColWidth="8.7109375" defaultRowHeight="12.75"/>
  <cols>
    <col min="1" max="1" width="6.7109375" customWidth="1"/>
    <col min="2" max="2" width="17" style="2" customWidth="1"/>
    <col min="3" max="3" width="28.28515625" style="2" customWidth="1"/>
    <col min="4" max="4" width="20" customWidth="1"/>
    <col min="5" max="5" width="10.7109375" hidden="1" customWidth="1"/>
    <col min="6" max="6" width="11.7109375" customWidth="1"/>
    <col min="7" max="8" width="10.7109375" customWidth="1"/>
    <col min="9" max="9" width="21.7109375" customWidth="1"/>
  </cols>
  <sheetData>
    <row r="1" spans="1:9" ht="13.5" thickBot="1">
      <c r="A1" s="174" t="s">
        <v>60</v>
      </c>
      <c r="B1" s="175"/>
      <c r="C1" s="175"/>
      <c r="D1" s="175"/>
      <c r="E1" s="175"/>
      <c r="F1" s="175"/>
      <c r="G1" s="175"/>
      <c r="H1" s="175"/>
      <c r="I1" s="176"/>
    </row>
    <row r="2" spans="1:9" s="1" customFormat="1" ht="12">
      <c r="A2" s="232" t="s">
        <v>61</v>
      </c>
      <c r="B2" s="233"/>
      <c r="C2" s="234" t="s">
        <v>62</v>
      </c>
      <c r="D2" s="234"/>
      <c r="E2" s="234"/>
      <c r="F2" s="234"/>
      <c r="G2" s="234"/>
      <c r="H2" s="234"/>
      <c r="I2" s="235"/>
    </row>
    <row r="3" spans="1:9" s="29" customFormat="1" ht="10.15" customHeight="1">
      <c r="A3" s="194" t="s">
        <v>63</v>
      </c>
      <c r="B3" s="195"/>
      <c r="C3" s="236" t="s">
        <v>118</v>
      </c>
      <c r="D3" s="236"/>
      <c r="E3" s="236"/>
      <c r="F3" s="236"/>
      <c r="G3" s="236"/>
      <c r="H3" s="236"/>
      <c r="I3" s="237"/>
    </row>
    <row r="4" spans="1:9" s="1" customFormat="1" ht="22.15" customHeight="1">
      <c r="A4" s="172" t="s">
        <v>27</v>
      </c>
      <c r="B4" s="173"/>
      <c r="C4" s="198" t="s">
        <v>155</v>
      </c>
      <c r="D4" s="198"/>
      <c r="E4" s="198"/>
      <c r="F4" s="198"/>
      <c r="G4" s="198"/>
      <c r="H4" s="198"/>
      <c r="I4" s="199"/>
    </row>
    <row r="5" spans="1:9" s="29" customFormat="1" ht="12">
      <c r="A5" s="194" t="s">
        <v>19</v>
      </c>
      <c r="B5" s="195"/>
      <c r="C5" s="238" t="s">
        <v>119</v>
      </c>
      <c r="D5" s="238"/>
      <c r="E5" s="238"/>
      <c r="F5" s="238"/>
      <c r="G5" s="238"/>
      <c r="H5" s="238"/>
      <c r="I5" s="239"/>
    </row>
    <row r="6" spans="1:9" s="1" customFormat="1" ht="24.6" customHeight="1">
      <c r="A6" s="193" t="s">
        <v>21</v>
      </c>
      <c r="B6" s="173"/>
      <c r="C6" s="240" t="s">
        <v>120</v>
      </c>
      <c r="D6" s="240"/>
      <c r="E6" s="240"/>
      <c r="F6" s="240"/>
      <c r="G6" s="240"/>
      <c r="H6" s="240"/>
      <c r="I6" s="241"/>
    </row>
    <row r="7" spans="1:9" s="1" customFormat="1" ht="12">
      <c r="A7" s="193" t="s">
        <v>23</v>
      </c>
      <c r="B7" s="173"/>
      <c r="C7" s="242" t="s">
        <v>121</v>
      </c>
      <c r="D7" s="242"/>
      <c r="E7" s="242"/>
      <c r="F7" s="242"/>
      <c r="G7" s="242"/>
      <c r="H7" s="242"/>
      <c r="I7" s="243"/>
    </row>
    <row r="8" spans="1:9" s="1" customFormat="1" ht="22.15" customHeight="1" thickBot="1">
      <c r="A8" s="189" t="s">
        <v>68</v>
      </c>
      <c r="B8" s="190"/>
      <c r="C8" s="244" t="s">
        <v>164</v>
      </c>
      <c r="D8" s="244"/>
      <c r="E8" s="244"/>
      <c r="F8" s="244"/>
      <c r="G8" s="244"/>
      <c r="H8" s="244"/>
      <c r="I8" s="245"/>
    </row>
    <row r="9" spans="1:9" s="1" customFormat="1" ht="12">
      <c r="A9" s="4"/>
      <c r="B9" s="5"/>
      <c r="C9" s="23"/>
      <c r="D9" s="4"/>
      <c r="E9" s="4"/>
      <c r="F9" s="4"/>
      <c r="G9" s="3"/>
    </row>
    <row r="10" spans="1:9" s="1" customFormat="1" ht="12">
      <c r="A10" s="158"/>
      <c r="B10" s="159" t="s">
        <v>28</v>
      </c>
      <c r="C10" s="159"/>
      <c r="D10" s="159" t="s">
        <v>69</v>
      </c>
      <c r="E10" s="159"/>
      <c r="F10" s="159"/>
      <c r="G10" s="159"/>
      <c r="H10" s="159"/>
      <c r="I10" s="159"/>
    </row>
    <row r="11" spans="1:9" s="1" customFormat="1" ht="42">
      <c r="A11" s="158"/>
      <c r="B11" s="159"/>
      <c r="C11" s="159"/>
      <c r="D11" s="21" t="s">
        <v>30</v>
      </c>
      <c r="E11" s="21" t="s">
        <v>31</v>
      </c>
      <c r="F11" s="21" t="s">
        <v>169</v>
      </c>
      <c r="G11" s="130" t="s">
        <v>161</v>
      </c>
      <c r="H11" s="130" t="s">
        <v>174</v>
      </c>
      <c r="I11" s="21" t="s">
        <v>35</v>
      </c>
    </row>
    <row r="12" spans="1:9" s="1" customFormat="1" ht="67.5">
      <c r="A12" s="55">
        <v>1</v>
      </c>
      <c r="B12" s="224" t="s">
        <v>122</v>
      </c>
      <c r="C12" s="224"/>
      <c r="D12" s="8" t="s">
        <v>123</v>
      </c>
      <c r="E12" s="60">
        <v>13</v>
      </c>
      <c r="F12" s="60">
        <v>12</v>
      </c>
      <c r="G12" s="60">
        <v>12</v>
      </c>
      <c r="H12" s="60">
        <v>12</v>
      </c>
      <c r="I12" s="26" t="s">
        <v>45</v>
      </c>
    </row>
    <row r="13" spans="1:9" s="1" customFormat="1" ht="12">
      <c r="A13" s="9"/>
      <c r="B13" s="9"/>
      <c r="C13" s="9"/>
      <c r="D13" s="248"/>
      <c r="E13" s="248"/>
      <c r="F13" s="248"/>
      <c r="G13" s="10"/>
    </row>
    <row r="14" spans="1:9" s="1" customFormat="1" ht="31.5">
      <c r="A14" s="22"/>
      <c r="B14" s="159" t="s">
        <v>124</v>
      </c>
      <c r="C14" s="159"/>
      <c r="D14" s="159"/>
      <c r="E14" s="81" t="s">
        <v>12</v>
      </c>
      <c r="F14" s="130" t="s">
        <v>170</v>
      </c>
      <c r="G14" s="130" t="s">
        <v>160</v>
      </c>
      <c r="H14" s="130" t="s">
        <v>173</v>
      </c>
      <c r="I14" s="130" t="s">
        <v>175</v>
      </c>
    </row>
    <row r="15" spans="1:9" s="17" customFormat="1" ht="12">
      <c r="A15" s="25">
        <v>1</v>
      </c>
      <c r="B15" s="27">
        <v>415200</v>
      </c>
      <c r="C15" s="246" t="s">
        <v>125</v>
      </c>
      <c r="D15" s="246"/>
      <c r="E15" s="83">
        <v>318000</v>
      </c>
      <c r="F15" s="94">
        <f>+'PA 2 - Projekti'!F16</f>
        <v>317800</v>
      </c>
      <c r="G15" s="94">
        <f>+'PA 2 - Projekti'!G16</f>
        <v>373800</v>
      </c>
      <c r="H15" s="94">
        <f>+'PA 2 - Projekti'!H16</f>
        <v>373800</v>
      </c>
      <c r="I15" s="94">
        <f>+F15+G15+H15</f>
        <v>1065400</v>
      </c>
    </row>
    <row r="16" spans="1:9">
      <c r="A16" s="12"/>
      <c r="B16" s="13"/>
      <c r="C16" s="24"/>
      <c r="D16" s="77" t="s">
        <v>14</v>
      </c>
      <c r="E16" s="95">
        <f>+E15</f>
        <v>318000</v>
      </c>
      <c r="F16" s="116">
        <v>317800</v>
      </c>
      <c r="G16" s="116">
        <f>+G15</f>
        <v>373800</v>
      </c>
      <c r="H16" s="116">
        <f>+H15</f>
        <v>373800</v>
      </c>
      <c r="I16" s="116">
        <f>+F16+G16+H16</f>
        <v>1065400</v>
      </c>
    </row>
    <row r="17" spans="1:9">
      <c r="E17" s="11"/>
      <c r="F17" s="11"/>
      <c r="G17" s="10"/>
    </row>
    <row r="18" spans="1:9" s="1" customFormat="1" ht="31.5">
      <c r="A18" s="22"/>
      <c r="B18" s="159" t="s">
        <v>90</v>
      </c>
      <c r="C18" s="159"/>
      <c r="D18" s="159"/>
      <c r="E18" s="81" t="s">
        <v>91</v>
      </c>
      <c r="F18" s="130" t="s">
        <v>171</v>
      </c>
      <c r="G18" s="130" t="s">
        <v>159</v>
      </c>
      <c r="H18" s="130" t="s">
        <v>172</v>
      </c>
      <c r="I18" s="130" t="s">
        <v>175</v>
      </c>
    </row>
    <row r="19" spans="1:9" s="1" customFormat="1" ht="12">
      <c r="A19" s="34">
        <v>1</v>
      </c>
      <c r="B19" s="247" t="s">
        <v>126</v>
      </c>
      <c r="C19" s="247"/>
      <c r="D19" s="247"/>
      <c r="E19" s="96">
        <v>318000</v>
      </c>
      <c r="F19" s="97">
        <f>+F15</f>
        <v>317800</v>
      </c>
      <c r="G19" s="97">
        <f>+G15</f>
        <v>373800</v>
      </c>
      <c r="H19" s="97">
        <f>+H15</f>
        <v>373800</v>
      </c>
      <c r="I19" s="97">
        <f>+F19+G19+H19</f>
        <v>1065400</v>
      </c>
    </row>
    <row r="20" spans="1:9" s="35" customFormat="1">
      <c r="B20" s="36"/>
      <c r="C20" s="36"/>
      <c r="D20" s="78" t="s">
        <v>14</v>
      </c>
      <c r="E20" s="95">
        <f>+E19</f>
        <v>318000</v>
      </c>
      <c r="F20" s="116">
        <v>317800</v>
      </c>
      <c r="G20" s="116">
        <f>+G19</f>
        <v>373800</v>
      </c>
      <c r="H20" s="116">
        <f>+H19</f>
        <v>373800</v>
      </c>
      <c r="I20" s="116">
        <f>+I19</f>
        <v>1065400</v>
      </c>
    </row>
    <row r="21" spans="1:9" hidden="1">
      <c r="F21">
        <f>317800/37200000</f>
        <v>8.5430107526881724E-3</v>
      </c>
      <c r="G21">
        <f>+G20*100/32800000</f>
        <v>1.1396341463414634</v>
      </c>
    </row>
  </sheetData>
  <mergeCells count="24">
    <mergeCell ref="B14:D14"/>
    <mergeCell ref="C15:D15"/>
    <mergeCell ref="B18:D18"/>
    <mergeCell ref="B19:D19"/>
    <mergeCell ref="D13:F13"/>
    <mergeCell ref="B12:C12"/>
    <mergeCell ref="A5:B5"/>
    <mergeCell ref="C5:I5"/>
    <mergeCell ref="A6:B6"/>
    <mergeCell ref="C6:I6"/>
    <mergeCell ref="A7:B7"/>
    <mergeCell ref="C7:I7"/>
    <mergeCell ref="A8:B8"/>
    <mergeCell ref="C8:I8"/>
    <mergeCell ref="A10:A11"/>
    <mergeCell ref="B10:C11"/>
    <mergeCell ref="D10:I10"/>
    <mergeCell ref="A4:B4"/>
    <mergeCell ref="C4:I4"/>
    <mergeCell ref="A1:I1"/>
    <mergeCell ref="A2:B2"/>
    <mergeCell ref="C2:I2"/>
    <mergeCell ref="A3:B3"/>
    <mergeCell ref="C3:I3"/>
  </mergeCells>
  <printOptions horizontalCentered="1"/>
  <pageMargins left="0.39370078740157483" right="0.31496062992125984" top="0.98425196850393704" bottom="0.70866141732283472" header="0.51181102362204722" footer="0.51181102362204722"/>
  <pageSetup paperSize="9" scale="8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I16"/>
  <sheetViews>
    <sheetView zoomScale="120" zoomScaleNormal="120" workbookViewId="0">
      <selection activeCell="I16" sqref="I16"/>
    </sheetView>
  </sheetViews>
  <sheetFormatPr defaultColWidth="11.42578125" defaultRowHeight="12.75"/>
  <cols>
    <col min="1" max="1" width="7" customWidth="1"/>
    <col min="2" max="2" width="8.140625" customWidth="1"/>
    <col min="3" max="3" width="17.140625" customWidth="1"/>
    <col min="4" max="4" width="26.28515625" customWidth="1"/>
    <col min="5" max="5" width="15.28515625" hidden="1" customWidth="1"/>
    <col min="6" max="8" width="12.7109375" customWidth="1"/>
    <col min="9" max="9" width="13" customWidth="1"/>
  </cols>
  <sheetData>
    <row r="1" spans="1:9" ht="38.25" customHeight="1">
      <c r="A1" s="227" t="s">
        <v>15</v>
      </c>
      <c r="B1" s="227"/>
      <c r="C1" s="227"/>
      <c r="D1" s="227"/>
      <c r="E1" s="227"/>
      <c r="F1" s="227"/>
      <c r="G1" s="227"/>
      <c r="H1" s="227"/>
      <c r="I1" s="227"/>
    </row>
    <row r="2" spans="1:9" ht="42.75" customHeight="1">
      <c r="A2" s="22"/>
      <c r="B2" s="159" t="s">
        <v>4</v>
      </c>
      <c r="C2" s="159"/>
      <c r="D2" s="159"/>
      <c r="E2" s="81" t="s">
        <v>12</v>
      </c>
      <c r="F2" s="130" t="s">
        <v>170</v>
      </c>
      <c r="G2" s="130" t="s">
        <v>160</v>
      </c>
      <c r="H2" s="130" t="s">
        <v>173</v>
      </c>
      <c r="I2" s="130" t="s">
        <v>175</v>
      </c>
    </row>
    <row r="3" spans="1:9" ht="18" customHeight="1">
      <c r="A3" s="25">
        <v>1</v>
      </c>
      <c r="B3" s="16" t="s">
        <v>5</v>
      </c>
      <c r="C3" s="251" t="s">
        <v>127</v>
      </c>
      <c r="D3" s="251"/>
      <c r="E3" s="98">
        <v>95000</v>
      </c>
      <c r="F3" s="98">
        <v>95000</v>
      </c>
      <c r="G3" s="98">
        <v>95000</v>
      </c>
      <c r="H3" s="98">
        <v>95000</v>
      </c>
      <c r="I3" s="98">
        <f>+F3+G3+H3</f>
        <v>285000</v>
      </c>
    </row>
    <row r="4" spans="1:9" ht="18" customHeight="1">
      <c r="A4" s="25">
        <v>2</v>
      </c>
      <c r="B4" s="16" t="s">
        <v>5</v>
      </c>
      <c r="C4" s="251" t="s">
        <v>128</v>
      </c>
      <c r="D4" s="251"/>
      <c r="E4" s="98">
        <v>14400</v>
      </c>
      <c r="F4" s="98">
        <v>14400</v>
      </c>
      <c r="G4" s="98">
        <v>17200</v>
      </c>
      <c r="H4" s="98">
        <v>17200</v>
      </c>
      <c r="I4" s="98">
        <f t="shared" ref="I4:I15" si="0">+F4+G4+H4</f>
        <v>48800</v>
      </c>
    </row>
    <row r="5" spans="1:9" ht="18" customHeight="1">
      <c r="A5" s="25">
        <v>3</v>
      </c>
      <c r="B5" s="16" t="s">
        <v>5</v>
      </c>
      <c r="C5" s="249" t="s">
        <v>129</v>
      </c>
      <c r="D5" s="252"/>
      <c r="E5" s="98">
        <v>90000</v>
      </c>
      <c r="F5" s="98">
        <v>90000</v>
      </c>
      <c r="G5" s="98">
        <v>120000</v>
      </c>
      <c r="H5" s="98">
        <v>120000</v>
      </c>
      <c r="I5" s="98">
        <f t="shared" si="0"/>
        <v>330000</v>
      </c>
    </row>
    <row r="6" spans="1:9" ht="18" customHeight="1">
      <c r="A6" s="25">
        <v>4</v>
      </c>
      <c r="B6" s="16" t="s">
        <v>5</v>
      </c>
      <c r="C6" s="249" t="s">
        <v>130</v>
      </c>
      <c r="D6" s="250"/>
      <c r="E6" s="98">
        <v>14400</v>
      </c>
      <c r="F6" s="98">
        <v>14400</v>
      </c>
      <c r="G6" s="98">
        <v>17200</v>
      </c>
      <c r="H6" s="98">
        <v>17200</v>
      </c>
      <c r="I6" s="98">
        <f t="shared" si="0"/>
        <v>48800</v>
      </c>
    </row>
    <row r="7" spans="1:9" ht="18" customHeight="1">
      <c r="A7" s="25">
        <v>5</v>
      </c>
      <c r="B7" s="16" t="s">
        <v>5</v>
      </c>
      <c r="C7" s="249" t="s">
        <v>131</v>
      </c>
      <c r="D7" s="250"/>
      <c r="E7" s="98">
        <v>22000</v>
      </c>
      <c r="F7" s="98">
        <v>22000</v>
      </c>
      <c r="G7" s="98">
        <v>26400</v>
      </c>
      <c r="H7" s="98">
        <v>26400</v>
      </c>
      <c r="I7" s="98">
        <f t="shared" si="0"/>
        <v>74800</v>
      </c>
    </row>
    <row r="8" spans="1:9" ht="18" customHeight="1">
      <c r="A8" s="25">
        <v>6</v>
      </c>
      <c r="B8" s="16" t="s">
        <v>5</v>
      </c>
      <c r="C8" s="249" t="s">
        <v>132</v>
      </c>
      <c r="D8" s="250"/>
      <c r="E8" s="98">
        <v>14400</v>
      </c>
      <c r="F8" s="98">
        <v>14400</v>
      </c>
      <c r="G8" s="98">
        <v>17200</v>
      </c>
      <c r="H8" s="98">
        <v>17200</v>
      </c>
      <c r="I8" s="98">
        <f t="shared" si="0"/>
        <v>48800</v>
      </c>
    </row>
    <row r="9" spans="1:9" ht="18" customHeight="1">
      <c r="A9" s="25">
        <v>7</v>
      </c>
      <c r="B9" s="16" t="s">
        <v>5</v>
      </c>
      <c r="C9" s="249" t="s">
        <v>133</v>
      </c>
      <c r="D9" s="250"/>
      <c r="E9" s="98">
        <v>14400</v>
      </c>
      <c r="F9" s="98">
        <v>14400</v>
      </c>
      <c r="G9" s="98">
        <v>17200</v>
      </c>
      <c r="H9" s="98">
        <v>17200</v>
      </c>
      <c r="I9" s="98">
        <f t="shared" si="0"/>
        <v>48800</v>
      </c>
    </row>
    <row r="10" spans="1:9" ht="18" customHeight="1">
      <c r="A10" s="25">
        <v>8</v>
      </c>
      <c r="B10" s="16" t="s">
        <v>5</v>
      </c>
      <c r="C10" s="249" t="s">
        <v>134</v>
      </c>
      <c r="D10" s="250"/>
      <c r="E10" s="98">
        <v>14400</v>
      </c>
      <c r="F10" s="98">
        <v>14400</v>
      </c>
      <c r="G10" s="98">
        <v>17200</v>
      </c>
      <c r="H10" s="98">
        <v>17200</v>
      </c>
      <c r="I10" s="98">
        <f t="shared" si="0"/>
        <v>48800</v>
      </c>
    </row>
    <row r="11" spans="1:9" ht="18" customHeight="1">
      <c r="A11" s="25">
        <v>9</v>
      </c>
      <c r="B11" s="16" t="s">
        <v>5</v>
      </c>
      <c r="C11" s="249" t="s">
        <v>135</v>
      </c>
      <c r="D11" s="250"/>
      <c r="E11" s="98">
        <v>12000</v>
      </c>
      <c r="F11" s="98">
        <v>14400</v>
      </c>
      <c r="G11" s="98">
        <v>17200</v>
      </c>
      <c r="H11" s="98">
        <v>17200</v>
      </c>
      <c r="I11" s="98">
        <f t="shared" si="0"/>
        <v>48800</v>
      </c>
    </row>
    <row r="12" spans="1:9" ht="18" customHeight="1">
      <c r="A12" s="25">
        <v>10</v>
      </c>
      <c r="B12" s="16" t="s">
        <v>5</v>
      </c>
      <c r="C12" s="249" t="s">
        <v>136</v>
      </c>
      <c r="D12" s="250"/>
      <c r="E12" s="98">
        <v>12000</v>
      </c>
      <c r="F12" s="98">
        <v>14400</v>
      </c>
      <c r="G12" s="98">
        <v>17200</v>
      </c>
      <c r="H12" s="98">
        <v>17200</v>
      </c>
      <c r="I12" s="98">
        <f t="shared" si="0"/>
        <v>48800</v>
      </c>
    </row>
    <row r="13" spans="1:9" ht="18" customHeight="1">
      <c r="A13" s="25">
        <v>11</v>
      </c>
      <c r="B13" s="16" t="s">
        <v>5</v>
      </c>
      <c r="C13" s="249" t="s">
        <v>137</v>
      </c>
      <c r="D13" s="250"/>
      <c r="E13" s="98">
        <v>5000</v>
      </c>
      <c r="F13" s="98">
        <v>5000</v>
      </c>
      <c r="G13" s="98">
        <v>6000</v>
      </c>
      <c r="H13" s="98">
        <v>6000</v>
      </c>
      <c r="I13" s="98">
        <f t="shared" si="0"/>
        <v>17000</v>
      </c>
    </row>
    <row r="14" spans="1:9" ht="18" customHeight="1">
      <c r="A14" s="25">
        <v>12</v>
      </c>
      <c r="B14" s="16" t="s">
        <v>5</v>
      </c>
      <c r="C14" s="249" t="s">
        <v>138</v>
      </c>
      <c r="D14" s="250"/>
      <c r="E14" s="98">
        <v>5000</v>
      </c>
      <c r="F14" s="98">
        <v>5000</v>
      </c>
      <c r="G14" s="98">
        <v>6000</v>
      </c>
      <c r="H14" s="98">
        <v>6000</v>
      </c>
      <c r="I14" s="98">
        <f t="shared" si="0"/>
        <v>17000</v>
      </c>
    </row>
    <row r="15" spans="1:9" s="44" customFormat="1" ht="11.25" hidden="1">
      <c r="A15" s="25">
        <v>13</v>
      </c>
      <c r="B15" s="16" t="s">
        <v>5</v>
      </c>
      <c r="C15" s="249" t="s">
        <v>139</v>
      </c>
      <c r="D15" s="250"/>
      <c r="E15" s="112">
        <v>5000</v>
      </c>
      <c r="F15" s="112">
        <v>0</v>
      </c>
      <c r="G15" s="112">
        <v>0</v>
      </c>
      <c r="H15" s="112">
        <v>0</v>
      </c>
      <c r="I15" s="112">
        <f t="shared" si="0"/>
        <v>0</v>
      </c>
    </row>
    <row r="16" spans="1:9">
      <c r="A16" s="44"/>
      <c r="B16" s="44"/>
      <c r="C16" s="44"/>
      <c r="D16" s="43" t="s">
        <v>14</v>
      </c>
      <c r="E16" s="99">
        <v>318000</v>
      </c>
      <c r="F16" s="99">
        <f>F3+F4+F5+F6+F7+F8+F9+F10+F11+F12+F13+F14</f>
        <v>317800</v>
      </c>
      <c r="G16" s="99">
        <f>G3+G4+G5+G6+G7+G8+G9+G10+G11+G12+G13+G14</f>
        <v>373800</v>
      </c>
      <c r="H16" s="99">
        <f>H3+H4+H5+H6+H7+H8+H9+H10+H11+H12+H13+H14</f>
        <v>373800</v>
      </c>
      <c r="I16" s="99">
        <f>I3+I4+I5+I6+I7+I8+I9+I10+I11+I12+I13+I14</f>
        <v>1065400</v>
      </c>
    </row>
  </sheetData>
  <mergeCells count="15">
    <mergeCell ref="C14:D14"/>
    <mergeCell ref="C15:D15"/>
    <mergeCell ref="C8:D8"/>
    <mergeCell ref="C9:D9"/>
    <mergeCell ref="C10:D10"/>
    <mergeCell ref="C11:D11"/>
    <mergeCell ref="C12:D12"/>
    <mergeCell ref="C13:D13"/>
    <mergeCell ref="A1:I1"/>
    <mergeCell ref="C7:D7"/>
    <mergeCell ref="B2:D2"/>
    <mergeCell ref="C3:D3"/>
    <mergeCell ref="C4:D4"/>
    <mergeCell ref="C5:D5"/>
    <mergeCell ref="C6:D6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H27"/>
  <sheetViews>
    <sheetView view="pageBreakPreview" zoomScale="150" zoomScaleNormal="120" zoomScaleSheetLayoutView="150" workbookViewId="0">
      <selection activeCell="G25" sqref="G25"/>
    </sheetView>
  </sheetViews>
  <sheetFormatPr defaultColWidth="8.7109375" defaultRowHeight="12.75"/>
  <cols>
    <col min="1" max="1" width="6.7109375" customWidth="1"/>
    <col min="2" max="2" width="17" style="2" customWidth="1"/>
    <col min="3" max="3" width="28.28515625" style="2" customWidth="1"/>
    <col min="4" max="4" width="20" customWidth="1"/>
    <col min="5" max="5" width="10.7109375" customWidth="1"/>
    <col min="6" max="6" width="12" customWidth="1"/>
    <col min="7" max="7" width="11.7109375" customWidth="1"/>
    <col min="8" max="8" width="19.42578125" customWidth="1"/>
    <col min="11" max="11" width="14" bestFit="1" customWidth="1"/>
    <col min="12" max="12" width="12.7109375" bestFit="1" customWidth="1"/>
  </cols>
  <sheetData>
    <row r="1" spans="1:8" ht="31.9" customHeight="1" thickBot="1">
      <c r="A1" s="174" t="s">
        <v>140</v>
      </c>
      <c r="B1" s="175"/>
      <c r="C1" s="175"/>
      <c r="D1" s="175"/>
      <c r="E1" s="175"/>
      <c r="F1" s="175"/>
      <c r="G1" s="175"/>
      <c r="H1" s="176"/>
    </row>
    <row r="2" spans="1:8" s="1" customFormat="1" ht="12.75" customHeight="1">
      <c r="A2" s="200" t="s">
        <v>61</v>
      </c>
      <c r="B2" s="201"/>
      <c r="C2" s="253" t="s">
        <v>62</v>
      </c>
      <c r="D2" s="253"/>
      <c r="E2" s="253"/>
      <c r="F2" s="253"/>
      <c r="G2" s="253"/>
      <c r="H2" s="254"/>
    </row>
    <row r="3" spans="1:8" s="1" customFormat="1" ht="12.75" customHeight="1">
      <c r="A3" s="196" t="s">
        <v>63</v>
      </c>
      <c r="B3" s="197"/>
      <c r="C3" s="238" t="s">
        <v>141</v>
      </c>
      <c r="D3" s="238"/>
      <c r="E3" s="238"/>
      <c r="F3" s="238"/>
      <c r="G3" s="238"/>
      <c r="H3" s="239"/>
    </row>
    <row r="4" spans="1:8" s="1" customFormat="1" ht="24" customHeight="1">
      <c r="A4" s="208" t="s">
        <v>27</v>
      </c>
      <c r="B4" s="197"/>
      <c r="C4" s="198" t="s">
        <v>155</v>
      </c>
      <c r="D4" s="198"/>
      <c r="E4" s="198"/>
      <c r="F4" s="198"/>
      <c r="G4" s="198"/>
      <c r="H4" s="199"/>
    </row>
    <row r="5" spans="1:8" s="1" customFormat="1" ht="12.75" customHeight="1">
      <c r="A5" s="196" t="s">
        <v>19</v>
      </c>
      <c r="B5" s="197"/>
      <c r="C5" s="238" t="s">
        <v>142</v>
      </c>
      <c r="D5" s="238"/>
      <c r="E5" s="238"/>
      <c r="F5" s="238"/>
      <c r="G5" s="238"/>
      <c r="H5" s="239"/>
    </row>
    <row r="6" spans="1:8" s="1" customFormat="1" ht="12.75" customHeight="1">
      <c r="A6" s="196" t="s">
        <v>21</v>
      </c>
      <c r="B6" s="197"/>
      <c r="C6" s="198" t="s">
        <v>143</v>
      </c>
      <c r="D6" s="198"/>
      <c r="E6" s="198"/>
      <c r="F6" s="198"/>
      <c r="G6" s="198"/>
      <c r="H6" s="199"/>
    </row>
    <row r="7" spans="1:8" s="1" customFormat="1" ht="12.75" customHeight="1">
      <c r="A7" s="196" t="s">
        <v>23</v>
      </c>
      <c r="B7" s="197"/>
      <c r="C7" s="255" t="s">
        <v>144</v>
      </c>
      <c r="D7" s="255"/>
      <c r="E7" s="255"/>
      <c r="F7" s="255"/>
      <c r="G7" s="255"/>
      <c r="H7" s="256"/>
    </row>
    <row r="8" spans="1:8" s="1" customFormat="1" ht="29.25" customHeight="1" thickBot="1">
      <c r="A8" s="216" t="s">
        <v>68</v>
      </c>
      <c r="B8" s="217"/>
      <c r="C8" s="244" t="s">
        <v>156</v>
      </c>
      <c r="D8" s="244"/>
      <c r="E8" s="244"/>
      <c r="F8" s="244"/>
      <c r="G8" s="244"/>
      <c r="H8" s="245"/>
    </row>
    <row r="9" spans="1:8" s="1" customFormat="1" ht="12.75" customHeight="1">
      <c r="A9" s="4"/>
      <c r="B9" s="5"/>
      <c r="C9" s="23"/>
      <c r="D9" s="4"/>
      <c r="E9" s="4"/>
      <c r="F9" s="3"/>
    </row>
    <row r="10" spans="1:8" s="1" customFormat="1" ht="13.5" customHeight="1">
      <c r="A10" s="158"/>
      <c r="B10" s="159" t="s">
        <v>28</v>
      </c>
      <c r="C10" s="159"/>
      <c r="D10" s="159" t="s">
        <v>69</v>
      </c>
      <c r="E10" s="159"/>
      <c r="F10" s="159"/>
      <c r="G10" s="159"/>
      <c r="H10" s="159"/>
    </row>
    <row r="11" spans="1:8" s="1" customFormat="1" ht="42">
      <c r="A11" s="158"/>
      <c r="B11" s="159"/>
      <c r="C11" s="159"/>
      <c r="D11" s="21" t="s">
        <v>30</v>
      </c>
      <c r="E11" s="21" t="s">
        <v>169</v>
      </c>
      <c r="F11" s="142" t="s">
        <v>161</v>
      </c>
      <c r="G11" s="142" t="s">
        <v>174</v>
      </c>
      <c r="H11" s="21" t="s">
        <v>35</v>
      </c>
    </row>
    <row r="12" spans="1:8" s="1" customFormat="1" ht="82.5" customHeight="1">
      <c r="A12" s="55">
        <v>1</v>
      </c>
      <c r="B12" s="224" t="s">
        <v>167</v>
      </c>
      <c r="C12" s="224"/>
      <c r="D12" s="59" t="s">
        <v>145</v>
      </c>
      <c r="E12" s="60">
        <v>6</v>
      </c>
      <c r="F12" s="60" t="s">
        <v>146</v>
      </c>
      <c r="G12" s="60" t="s">
        <v>146</v>
      </c>
      <c r="H12" s="61" t="s">
        <v>147</v>
      </c>
    </row>
    <row r="13" spans="1:8" s="1" customFormat="1" ht="28.5" customHeight="1">
      <c r="A13" s="9"/>
      <c r="B13" s="9"/>
      <c r="C13" s="9"/>
      <c r="D13" s="248"/>
      <c r="E13" s="248"/>
      <c r="F13" s="10"/>
    </row>
    <row r="14" spans="1:8" s="1" customFormat="1" ht="24" customHeight="1">
      <c r="A14" s="158"/>
      <c r="B14" s="159" t="s">
        <v>41</v>
      </c>
      <c r="C14" s="159"/>
      <c r="D14" s="159" t="s">
        <v>80</v>
      </c>
      <c r="E14" s="159"/>
      <c r="F14" s="159"/>
      <c r="G14" s="159"/>
      <c r="H14" s="159"/>
    </row>
    <row r="15" spans="1:8" s="1" customFormat="1" ht="42">
      <c r="A15" s="158"/>
      <c r="B15" s="159"/>
      <c r="C15" s="159"/>
      <c r="D15" s="21" t="s">
        <v>30</v>
      </c>
      <c r="E15" s="21" t="s">
        <v>169</v>
      </c>
      <c r="F15" s="142" t="s">
        <v>161</v>
      </c>
      <c r="G15" s="142" t="s">
        <v>174</v>
      </c>
      <c r="H15" s="21" t="s">
        <v>35</v>
      </c>
    </row>
    <row r="16" spans="1:8" s="1" customFormat="1" ht="48.75" customHeight="1">
      <c r="A16" s="209">
        <v>2</v>
      </c>
      <c r="B16" s="224" t="s">
        <v>148</v>
      </c>
      <c r="C16" s="224"/>
      <c r="D16" s="59" t="s">
        <v>149</v>
      </c>
      <c r="E16" s="129">
        <v>5</v>
      </c>
      <c r="F16" s="129">
        <v>3</v>
      </c>
      <c r="G16" s="129">
        <v>3</v>
      </c>
      <c r="H16" s="26" t="s">
        <v>150</v>
      </c>
    </row>
    <row r="17" spans="1:8" s="1" customFormat="1" ht="62.25" customHeight="1">
      <c r="A17" s="209"/>
      <c r="B17" s="224"/>
      <c r="C17" s="224"/>
      <c r="D17" s="59" t="s">
        <v>151</v>
      </c>
      <c r="E17" s="129">
        <v>7</v>
      </c>
      <c r="F17" s="129">
        <v>5</v>
      </c>
      <c r="G17" s="129">
        <v>5</v>
      </c>
      <c r="H17" s="26" t="s">
        <v>152</v>
      </c>
    </row>
    <row r="18" spans="1:8" s="1" customFormat="1" ht="12.75" customHeight="1">
      <c r="A18" s="9"/>
      <c r="B18" s="9"/>
      <c r="C18" s="9"/>
      <c r="D18" s="154"/>
      <c r="E18" s="154"/>
      <c r="F18" s="10"/>
    </row>
    <row r="19" spans="1:8" s="1" customFormat="1" ht="63" customHeight="1">
      <c r="A19" s="22"/>
      <c r="B19" s="159" t="s">
        <v>83</v>
      </c>
      <c r="C19" s="159"/>
      <c r="D19" s="159"/>
      <c r="E19" s="140" t="s">
        <v>170</v>
      </c>
      <c r="F19" s="140" t="s">
        <v>160</v>
      </c>
      <c r="G19" s="140" t="s">
        <v>173</v>
      </c>
      <c r="H19" s="140" t="s">
        <v>175</v>
      </c>
    </row>
    <row r="20" spans="1:8" s="17" customFormat="1" ht="12">
      <c r="A20" s="19">
        <v>1</v>
      </c>
      <c r="B20" s="19">
        <v>416100</v>
      </c>
      <c r="C20" s="257" t="s">
        <v>176</v>
      </c>
      <c r="D20" s="258"/>
      <c r="E20" s="100">
        <f>+'PA 3 - Projekti'!E3+'PA 3 - Projekti'!E5</f>
        <v>75000</v>
      </c>
      <c r="F20" s="100">
        <f>+'PA 3 - Projekti'!F3+'PA 3 - Projekti'!F5</f>
        <v>75000</v>
      </c>
      <c r="G20" s="100">
        <f>+'PA 3 - Projekti'!G3+'PA 3 - Projekti'!G5</f>
        <v>75000</v>
      </c>
      <c r="H20" s="100">
        <f>+E20+F20+G20</f>
        <v>225000</v>
      </c>
    </row>
    <row r="21" spans="1:8" s="17" customFormat="1" ht="12">
      <c r="A21" s="19">
        <v>2</v>
      </c>
      <c r="B21" s="19">
        <v>414100</v>
      </c>
      <c r="C21" s="257" t="s">
        <v>10</v>
      </c>
      <c r="D21" s="258"/>
      <c r="E21" s="100">
        <f>+'PA 3 - Projekti'!E7</f>
        <v>10000</v>
      </c>
      <c r="F21" s="100">
        <f>+'PA 3 - Projekti'!F7</f>
        <v>10000</v>
      </c>
      <c r="G21" s="100">
        <f>+'PA 3 - Projekti'!G5</f>
        <v>10000</v>
      </c>
      <c r="H21" s="100">
        <f t="shared" ref="H21:H22" si="0">+E21+F21+G21</f>
        <v>30000</v>
      </c>
    </row>
    <row r="22" spans="1:8" s="18" customFormat="1">
      <c r="A22" s="19">
        <v>3</v>
      </c>
      <c r="B22" s="19">
        <v>416300</v>
      </c>
      <c r="C22" s="257" t="s">
        <v>153</v>
      </c>
      <c r="D22" s="258"/>
      <c r="E22" s="100">
        <f>+'PA 3 - Projekti'!E8</f>
        <v>32000</v>
      </c>
      <c r="F22" s="100">
        <f>+'PA 3 - Projekti'!F8</f>
        <v>45000</v>
      </c>
      <c r="G22" s="100">
        <f>+'PA 3 - Projekti'!G8</f>
        <v>45000</v>
      </c>
      <c r="H22" s="100">
        <f t="shared" si="0"/>
        <v>122000</v>
      </c>
    </row>
    <row r="23" spans="1:8" s="40" customFormat="1">
      <c r="A23" s="37"/>
      <c r="B23" s="38"/>
      <c r="C23" s="39"/>
      <c r="D23" s="20" t="s">
        <v>14</v>
      </c>
      <c r="E23" s="99">
        <f>+SUM(E20:E22)</f>
        <v>117000</v>
      </c>
      <c r="F23" s="99">
        <f>+SUM(F20:F22)</f>
        <v>130000</v>
      </c>
      <c r="G23" s="99">
        <f>+SUM(G20:G22)</f>
        <v>130000</v>
      </c>
      <c r="H23" s="99">
        <f>+SUM(H20:H22)</f>
        <v>377000</v>
      </c>
    </row>
    <row r="24" spans="1:8" ht="27" customHeight="1">
      <c r="E24" s="11"/>
      <c r="F24" s="10"/>
      <c r="G24" s="139"/>
    </row>
    <row r="25" spans="1:8" s="1" customFormat="1" ht="43.15" customHeight="1">
      <c r="A25" s="22"/>
      <c r="B25" s="159" t="s">
        <v>90</v>
      </c>
      <c r="C25" s="159"/>
      <c r="D25" s="159"/>
      <c r="E25" s="140" t="s">
        <v>171</v>
      </c>
      <c r="F25" s="140" t="s">
        <v>159</v>
      </c>
      <c r="G25" s="140" t="s">
        <v>172</v>
      </c>
      <c r="H25" s="140" t="s">
        <v>175</v>
      </c>
    </row>
    <row r="26" spans="1:8" s="1" customFormat="1" ht="16.149999999999999" customHeight="1">
      <c r="A26" s="25">
        <v>1</v>
      </c>
      <c r="B26" s="220" t="s">
        <v>92</v>
      </c>
      <c r="C26" s="221"/>
      <c r="D26" s="222"/>
      <c r="E26" s="98">
        <f>+E23</f>
        <v>117000</v>
      </c>
      <c r="F26" s="98">
        <f>F23</f>
        <v>130000</v>
      </c>
      <c r="G26" s="98">
        <f>G23</f>
        <v>130000</v>
      </c>
      <c r="H26" s="98">
        <f>+SUM(H23:H25)</f>
        <v>377000</v>
      </c>
    </row>
    <row r="27" spans="1:8" ht="15" customHeight="1">
      <c r="D27" s="77" t="s">
        <v>14</v>
      </c>
      <c r="E27" s="99">
        <f>+E26</f>
        <v>117000</v>
      </c>
      <c r="F27" s="99">
        <f t="shared" ref="F27:G27" si="1">+F26</f>
        <v>130000</v>
      </c>
      <c r="G27" s="99">
        <f t="shared" si="1"/>
        <v>130000</v>
      </c>
      <c r="H27" s="99">
        <f>+H26</f>
        <v>377000</v>
      </c>
    </row>
  </sheetData>
  <mergeCells count="32">
    <mergeCell ref="B25:D25"/>
    <mergeCell ref="B26:D26"/>
    <mergeCell ref="B19:D19"/>
    <mergeCell ref="C20:D20"/>
    <mergeCell ref="C21:D21"/>
    <mergeCell ref="C22:D22"/>
    <mergeCell ref="D18:E18"/>
    <mergeCell ref="D13:E13"/>
    <mergeCell ref="A14:A15"/>
    <mergeCell ref="B14:C15"/>
    <mergeCell ref="D14:H14"/>
    <mergeCell ref="A16:A17"/>
    <mergeCell ref="B16:C17"/>
    <mergeCell ref="B12:C12"/>
    <mergeCell ref="A5:B5"/>
    <mergeCell ref="C5:H5"/>
    <mergeCell ref="A6:B6"/>
    <mergeCell ref="C6:H6"/>
    <mergeCell ref="A7:B7"/>
    <mergeCell ref="C7:H7"/>
    <mergeCell ref="A8:B8"/>
    <mergeCell ref="C8:H8"/>
    <mergeCell ref="A10:A11"/>
    <mergeCell ref="B10:C11"/>
    <mergeCell ref="D10:H10"/>
    <mergeCell ref="A4:B4"/>
    <mergeCell ref="C4:H4"/>
    <mergeCell ref="A1:H1"/>
    <mergeCell ref="A2:B2"/>
    <mergeCell ref="C2:H2"/>
    <mergeCell ref="A3:B3"/>
    <mergeCell ref="C3:H3"/>
  </mergeCells>
  <printOptions horizontalCentered="1"/>
  <pageMargins left="0.39370078740157483" right="0.31496062992125984" top="0.98425196850393704" bottom="0.98425196850393704" header="0.51181102362204722" footer="0.51181102362204722"/>
  <pageSetup paperSize="9" scale="85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H13"/>
  <sheetViews>
    <sheetView view="pageBreakPreview" zoomScale="60" zoomScaleNormal="120" workbookViewId="0">
      <selection activeCell="H5" sqref="H5"/>
    </sheetView>
  </sheetViews>
  <sheetFormatPr defaultColWidth="11.42578125" defaultRowHeight="15"/>
  <cols>
    <col min="1" max="1" width="11.42578125" style="101"/>
    <col min="2" max="2" width="12.7109375" style="101" customWidth="1"/>
    <col min="3" max="3" width="17.140625" style="101" customWidth="1"/>
    <col min="4" max="4" width="54.85546875" style="101" customWidth="1"/>
    <col min="5" max="5" width="14.5703125" style="101" customWidth="1"/>
    <col min="6" max="6" width="12.5703125" style="101" customWidth="1"/>
    <col min="7" max="7" width="12.42578125" style="101" customWidth="1"/>
    <col min="8" max="8" width="11.85546875" style="101" customWidth="1"/>
    <col min="9" max="16384" width="11.42578125" style="101"/>
  </cols>
  <sheetData>
    <row r="1" spans="1:8" ht="34.15" customHeight="1">
      <c r="A1" s="259" t="s">
        <v>15</v>
      </c>
      <c r="B1" s="259"/>
      <c r="C1" s="259"/>
      <c r="D1" s="259"/>
      <c r="E1" s="259"/>
      <c r="F1" s="259"/>
      <c r="G1" s="259"/>
      <c r="H1" s="259"/>
    </row>
    <row r="2" spans="1:8" ht="54.75" customHeight="1">
      <c r="A2" s="102"/>
      <c r="B2" s="263" t="s">
        <v>4</v>
      </c>
      <c r="C2" s="263"/>
      <c r="D2" s="263"/>
      <c r="E2" s="136" t="s">
        <v>170</v>
      </c>
      <c r="F2" s="136" t="s">
        <v>166</v>
      </c>
      <c r="G2" s="136" t="s">
        <v>177</v>
      </c>
      <c r="H2" s="141" t="s">
        <v>175</v>
      </c>
    </row>
    <row r="3" spans="1:8">
      <c r="A3" s="103">
        <v>1</v>
      </c>
      <c r="B3" s="104" t="s">
        <v>5</v>
      </c>
      <c r="C3" s="264" t="s">
        <v>6</v>
      </c>
      <c r="D3" s="264"/>
      <c r="E3" s="137">
        <v>65000</v>
      </c>
      <c r="F3" s="137">
        <v>65000</v>
      </c>
      <c r="G3" s="137">
        <v>65000</v>
      </c>
      <c r="H3" s="105">
        <f>+E3+F3+G3</f>
        <v>195000</v>
      </c>
    </row>
    <row r="4" spans="1:8" s="126" customFormat="1" hidden="1">
      <c r="A4" s="123">
        <v>2</v>
      </c>
      <c r="B4" s="124" t="s">
        <v>5</v>
      </c>
      <c r="C4" s="265" t="s">
        <v>7</v>
      </c>
      <c r="D4" s="265"/>
      <c r="E4" s="137">
        <v>0</v>
      </c>
      <c r="F4" s="137">
        <v>0</v>
      </c>
      <c r="G4" s="137">
        <v>0</v>
      </c>
      <c r="H4" s="125">
        <f t="shared" ref="H4:H8" si="0">+E4+F4+G4</f>
        <v>0</v>
      </c>
    </row>
    <row r="5" spans="1:8">
      <c r="A5" s="103">
        <v>2</v>
      </c>
      <c r="B5" s="104" t="s">
        <v>5</v>
      </c>
      <c r="C5" s="264" t="s">
        <v>8</v>
      </c>
      <c r="D5" s="264"/>
      <c r="E5" s="137">
        <v>10000</v>
      </c>
      <c r="F5" s="137">
        <v>10000</v>
      </c>
      <c r="G5" s="137">
        <v>10000</v>
      </c>
      <c r="H5" s="105">
        <f t="shared" si="0"/>
        <v>30000</v>
      </c>
    </row>
    <row r="6" spans="1:8" s="126" customFormat="1" hidden="1">
      <c r="A6" s="123">
        <v>4</v>
      </c>
      <c r="B6" s="124" t="s">
        <v>5</v>
      </c>
      <c r="C6" s="265" t="s">
        <v>9</v>
      </c>
      <c r="D6" s="265"/>
      <c r="E6" s="137">
        <v>0</v>
      </c>
      <c r="F6" s="137">
        <v>0</v>
      </c>
      <c r="G6" s="137">
        <v>0</v>
      </c>
      <c r="H6" s="125">
        <v>0</v>
      </c>
    </row>
    <row r="7" spans="1:8">
      <c r="A7" s="103">
        <v>3</v>
      </c>
      <c r="B7" s="104" t="s">
        <v>5</v>
      </c>
      <c r="C7" s="262" t="s">
        <v>10</v>
      </c>
      <c r="D7" s="262"/>
      <c r="E7" s="137">
        <v>10000</v>
      </c>
      <c r="F7" s="137">
        <v>10000</v>
      </c>
      <c r="G7" s="137">
        <v>10000</v>
      </c>
      <c r="H7" s="105">
        <f t="shared" si="0"/>
        <v>30000</v>
      </c>
    </row>
    <row r="8" spans="1:8" ht="52.5" customHeight="1">
      <c r="A8" s="103">
        <v>4</v>
      </c>
      <c r="B8" s="104" t="s">
        <v>5</v>
      </c>
      <c r="C8" s="260" t="s">
        <v>11</v>
      </c>
      <c r="D8" s="261"/>
      <c r="E8" s="137">
        <v>32000</v>
      </c>
      <c r="F8" s="137">
        <v>45000</v>
      </c>
      <c r="G8" s="137">
        <v>45000</v>
      </c>
      <c r="H8" s="105">
        <f t="shared" si="0"/>
        <v>122000</v>
      </c>
    </row>
    <row r="9" spans="1:8" s="106" customFormat="1" ht="34.5" customHeight="1">
      <c r="D9" s="107" t="s">
        <v>14</v>
      </c>
      <c r="E9" s="138">
        <f>+SUM(E3:E8)</f>
        <v>117000</v>
      </c>
      <c r="F9" s="138">
        <f t="shared" ref="F9:G9" si="1">+SUM(F3:F8)</f>
        <v>130000</v>
      </c>
      <c r="G9" s="138">
        <f t="shared" si="1"/>
        <v>130000</v>
      </c>
      <c r="H9" s="108">
        <f>+H3+H4+H5+H6+H7+H8</f>
        <v>377000</v>
      </c>
    </row>
    <row r="13" spans="1:8">
      <c r="E13" s="109"/>
    </row>
  </sheetData>
  <mergeCells count="8">
    <mergeCell ref="A1:H1"/>
    <mergeCell ref="C8:D8"/>
    <mergeCell ref="C7:D7"/>
    <mergeCell ref="B2:D2"/>
    <mergeCell ref="C3:D3"/>
    <mergeCell ref="C4:D4"/>
    <mergeCell ref="C5:D5"/>
    <mergeCell ref="C6:D6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5</vt:i4>
      </vt:variant>
    </vt:vector>
  </HeadingPairs>
  <TitlesOfParts>
    <vt:vector size="12" baseType="lpstr">
      <vt:lpstr>Program SOCIJALNA ZAŠTITA</vt:lpstr>
      <vt:lpstr>PA 1</vt:lpstr>
      <vt:lpstr>PA 1 - Projekti</vt:lpstr>
      <vt:lpstr>PA 2</vt:lpstr>
      <vt:lpstr>PA 2 - Projekti</vt:lpstr>
      <vt:lpstr>PA 3</vt:lpstr>
      <vt:lpstr>PA 3 - Projekti</vt:lpstr>
      <vt:lpstr>'PA 1'!Print_Area</vt:lpstr>
      <vt:lpstr>'PA 2'!Print_Area</vt:lpstr>
      <vt:lpstr>'PA 3'!Print_Area</vt:lpstr>
      <vt:lpstr>'PA 3 - Projekti'!Print_Area</vt:lpstr>
      <vt:lpstr>'Program SOCIJALNA ZAŠTITA'!Print_Area</vt:lpstr>
    </vt:vector>
  </TitlesOfParts>
  <Company>PRESSNOW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Dalibor Rokvić</dc:creator>
  <cp:lastModifiedBy>tatjana.bjelovuk</cp:lastModifiedBy>
  <cp:lastPrinted>2022-03-23T10:31:08Z</cp:lastPrinted>
  <dcterms:created xsi:type="dcterms:W3CDTF">2006-04-28T10:39:09Z</dcterms:created>
  <dcterms:modified xsi:type="dcterms:W3CDTF">2024-02-19T12:01:50Z</dcterms:modified>
</cp:coreProperties>
</file>