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 tabRatio="827"/>
  </bookViews>
  <sheets>
    <sheet name="Program SOCIJALNA ZAŠTITA" sheetId="29" r:id="rId1"/>
    <sheet name="PA 1" sheetId="30" r:id="rId2"/>
    <sheet name="PA 1 - Projekti" sheetId="32" r:id="rId3"/>
    <sheet name="PA 2" sheetId="33" r:id="rId4"/>
    <sheet name="PA 2 - Projekti" sheetId="34" r:id="rId5"/>
    <sheet name="PA 3" sheetId="35" r:id="rId6"/>
    <sheet name="PA 3 - Projekti" sheetId="36" r:id="rId7"/>
  </sheets>
  <definedNames>
    <definedName name="_xlnm.Print_Area" localSheetId="1">'PA 1'!$A$1:$I$39</definedName>
    <definedName name="_xlnm.Print_Area" localSheetId="3">'PA 2'!$A$1:$I$21</definedName>
    <definedName name="_xlnm.Print_Area" localSheetId="5">'PA 3'!$A$1:$I$28</definedName>
    <definedName name="_xlnm.Print_Area" localSheetId="0">'Program SOCIJALNA ZAŠTITA'!$A$1:$I$33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9"/>
  <c r="G17"/>
  <c r="F17"/>
  <c r="G21" i="33"/>
  <c r="F21"/>
  <c r="I27" i="35"/>
  <c r="H31" i="29"/>
  <c r="H19" s="1"/>
  <c r="G31"/>
  <c r="G19" s="1"/>
  <c r="F31"/>
  <c r="B33" s="1"/>
  <c r="I16" i="34"/>
  <c r="H16"/>
  <c r="G16"/>
  <c r="F16"/>
  <c r="F27" i="32"/>
  <c r="G27"/>
  <c r="H27" i="29"/>
  <c r="G27"/>
  <c r="F27"/>
  <c r="F19"/>
  <c r="H37" i="30"/>
  <c r="G37"/>
  <c r="F37"/>
  <c r="H34"/>
  <c r="G34"/>
  <c r="F34"/>
  <c r="F27"/>
  <c r="F28"/>
  <c r="F33" i="29"/>
  <c r="H30"/>
  <c r="G30"/>
  <c r="F30"/>
  <c r="H26" i="35"/>
  <c r="G26"/>
  <c r="F26"/>
  <c r="F20"/>
  <c r="H20"/>
  <c r="G20"/>
  <c r="H33" i="29" l="1"/>
  <c r="G33"/>
  <c r="I32"/>
  <c r="I31"/>
  <c r="E30"/>
  <c r="E27" i="32"/>
  <c r="H27"/>
  <c r="H23" i="35"/>
  <c r="F23"/>
  <c r="E20"/>
  <c r="I34" i="30"/>
  <c r="I28"/>
  <c r="I29"/>
  <c r="I30"/>
  <c r="I31"/>
  <c r="I32"/>
  <c r="I33"/>
  <c r="I27"/>
  <c r="I5" i="36"/>
  <c r="I7"/>
  <c r="I8"/>
  <c r="I3"/>
  <c r="E37" i="30"/>
  <c r="E39" s="1"/>
  <c r="I38"/>
  <c r="I4" i="3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3"/>
  <c r="I21" i="35"/>
  <c r="I22"/>
  <c r="G23"/>
  <c r="E23"/>
  <c r="E26" s="1"/>
  <c r="E27" s="1"/>
  <c r="F9" i="36"/>
  <c r="G9"/>
  <c r="H9"/>
  <c r="E9"/>
  <c r="F27" i="35"/>
  <c r="G27"/>
  <c r="H27"/>
  <c r="E20" i="33"/>
  <c r="E16"/>
  <c r="I19"/>
  <c r="I15"/>
  <c r="I4" i="34"/>
  <c r="I5"/>
  <c r="I6"/>
  <c r="I7"/>
  <c r="I8"/>
  <c r="I9"/>
  <c r="I10"/>
  <c r="I11"/>
  <c r="I12"/>
  <c r="I13"/>
  <c r="I14"/>
  <c r="I15"/>
  <c r="I3"/>
  <c r="I9" i="36" l="1"/>
  <c r="I27" i="32"/>
  <c r="I16" i="33"/>
  <c r="I20" i="35"/>
  <c r="I23" s="1"/>
  <c r="I26" s="1"/>
  <c r="I39" i="30"/>
  <c r="I30" i="29"/>
  <c r="I33"/>
  <c r="I37" i="30"/>
</calcChain>
</file>

<file path=xl/sharedStrings.xml><?xml version="1.0" encoding="utf-8"?>
<sst xmlns="http://schemas.openxmlformats.org/spreadsheetml/2006/main" count="377" uniqueCount="178">
  <si>
    <t>/</t>
  </si>
  <si>
    <t xml:space="preserve"> </t>
  </si>
  <si>
    <t>16,02</t>
  </si>
  <si>
    <t>0,60</t>
  </si>
  <si>
    <t>0,35</t>
  </si>
  <si>
    <t>5,89</t>
  </si>
  <si>
    <t>Списак пројеката у оквиру програмске мјере</t>
  </si>
  <si>
    <t>Пројекат:</t>
  </si>
  <si>
    <t>Програм осигурања пензионера до 65. године старости</t>
  </si>
  <si>
    <t>Осигурање неосигураних лица и помоћ у набавци лијекова</t>
  </si>
  <si>
    <t>Помоћ Ромској популацији</t>
  </si>
  <si>
    <t>Остале помоћи појединцима</t>
  </si>
  <si>
    <t>Субвенције (водне услуге)</t>
  </si>
  <si>
    <t>Суфинансирање превоза дјеце са посебним потребама и трошкови исхране</t>
  </si>
  <si>
    <t>Расходи у базној год (2020)</t>
  </si>
  <si>
    <t>Расходи
 у 2021</t>
  </si>
  <si>
    <t>Расходи
 у 2022</t>
  </si>
  <si>
    <t>Расходи
 у 2023</t>
  </si>
  <si>
    <t>УКУПНО (2021-2023):</t>
  </si>
  <si>
    <t>УКУПНО:</t>
  </si>
  <si>
    <t>Програмски буџет - Пројекти</t>
  </si>
  <si>
    <t>Програмски Буџет    
ПРОГРАМ</t>
  </si>
  <si>
    <t>Назив програма:</t>
  </si>
  <si>
    <t>Социјална заштита</t>
  </si>
  <si>
    <t>Сврха:</t>
  </si>
  <si>
    <t>Обезбиједити квалитетне социјалне услуге угроженом становништву</t>
  </si>
  <si>
    <t>Основ:</t>
  </si>
  <si>
    <t>Закон о социјалној заштити, Закон о локалној самоуправи, Статут града Градишка, Стратегија развоја града Градишка за период 2019-2027 год., Правилник о критеријумима и поступку за додијелу средстава гранта удружењима од интереса за град Градишка, Одлука о условима и начину додјеле једнократних новчаних помоћи социјално угроженим грађанима, Буџет града Градишка.</t>
  </si>
  <si>
    <t>Опис:</t>
  </si>
  <si>
    <t>Реализацијом овје мјере биће осигурана подршка раду установе социјалне заштите, подршка осјетљивим групама становништва, као и подршка организацијама/удружењима/савезима који се баве пружањем помоћи социјално угроженим категоријама</t>
  </si>
  <si>
    <t>Одговорно лице за 
спровођење програма:</t>
  </si>
  <si>
    <t>Драгана Бјелић</t>
  </si>
  <si>
    <t>Назив орг јединице / 
Буџетског корисника:</t>
  </si>
  <si>
    <t>Циљ*</t>
  </si>
  <si>
    <t>Индикатори исхода**</t>
  </si>
  <si>
    <t>Назив индикатора</t>
  </si>
  <si>
    <t>Вриједност у базној години (2020)</t>
  </si>
  <si>
    <t>Циљана вриједност 2021</t>
  </si>
  <si>
    <t>Циљана вриједност 2022</t>
  </si>
  <si>
    <t>Циљана вриједност 2023</t>
  </si>
  <si>
    <t>Извор верификације за сваки индикатор исхода</t>
  </si>
  <si>
    <t>Унапређење услуга социјалне заштите за које је задужена јединица локалне самоуправе с циљем побољшања услова живота грађана који припадају угроженим категоријама</t>
  </si>
  <si>
    <t>Висина буџетских издвајања за услуге социјалне заштите увећана за износ средстава намијењених подршци функционисања установе социјалне заштите</t>
  </si>
  <si>
    <t xml:space="preserve">Буџет града </t>
  </si>
  <si>
    <t>Износ (%) буџетских издвајања за услуге социјалне заштите увећан за износ средстава намијењених подршци функционисања установе социјалне заштите</t>
  </si>
  <si>
    <t>8,20  (У 2020. години у укупном износу буџета садржана су и  кредитна средства у износу 21.500.000,00 КМ)</t>
  </si>
  <si>
    <t>Циљ</t>
  </si>
  <si>
    <t>Индикатори исхода</t>
  </si>
  <si>
    <t>Континуирана подршка организацијама/удружењима/савезима и појединцима у сегменту социјалне заштите</t>
  </si>
  <si>
    <t>Број организација/удружења/савеза који се баве пружањем помоћи социјално угроженим категоријама становништва</t>
  </si>
  <si>
    <t>Буџет града, Одлука о утврђивању статуса удружења од интереса за град, Извјештај о пословању и финансијски извјештај Удружења</t>
  </si>
  <si>
    <t>Износ (%) буџетских издвајања за организације/удружења/савезе који се баве пружањем помоћи социјално угроженим категоријама</t>
  </si>
  <si>
    <t>Број категорија грађана, корисника мјера материјалне подршке осигуране кроз буџет Одјељења за друштвене дјелатности</t>
  </si>
  <si>
    <t>4  (за 2 категорије средства су релоцирана ЈУ ЦСР - Програм социјалне заштите)</t>
  </si>
  <si>
    <t>Буџет града (одјељење за друштвене дјелатности)</t>
  </si>
  <si>
    <t>Износ (%) буџетских издвајања за кориснике мјера материјалне подршке осигуране кроз буџет Одјељења за друштвене дјелатности</t>
  </si>
  <si>
    <t>Број грађана, корисника мјера материјалне подршке осигуране кроз Програм социјалне заштите</t>
  </si>
  <si>
    <t>2606 корисника</t>
  </si>
  <si>
    <t>3118 корисника</t>
  </si>
  <si>
    <t>Програм социјалне заштите, Извјештај о реализацији Програма социјалне заштите</t>
  </si>
  <si>
    <t>Назив индикатора 1</t>
  </si>
  <si>
    <t>Назив индикатора 2</t>
  </si>
  <si>
    <t>Назив индикатора 3</t>
  </si>
  <si>
    <t>Износ (%) буџетских издвајања за кориснике мјера материјалне подршке осигуране кроз Програм социјалне заштите</t>
  </si>
  <si>
    <t>Буџет града (Програм социјалне заштите)</t>
  </si>
  <si>
    <t>Списак програмских мјера</t>
  </si>
  <si>
    <t>Мјера:</t>
  </si>
  <si>
    <t>Подршка функционисању установе социјалне заштите и трошкови социјалне заштите (подршка појединцима)</t>
  </si>
  <si>
    <t>Подршка невладином сектору у области социјалне заштите</t>
  </si>
  <si>
    <t>Подршка појединцима у области социјалне заштите (друштвене дјелатности)</t>
  </si>
  <si>
    <t xml:space="preserve">Програмски буџет - МЈЕРА
</t>
  </si>
  <si>
    <t xml:space="preserve">Програм коме припада: </t>
  </si>
  <si>
    <t>СОЦИЈАЛНА ЗАШТИТА</t>
  </si>
  <si>
    <t>Назив:</t>
  </si>
  <si>
    <t>Подршка функционисању установе социјалне заштите	 и трошкови социјане заштите (подршка појединцима)</t>
  </si>
  <si>
    <t>Осигурање социјалне помоћ осјетљивим друштвеним групама.</t>
  </si>
  <si>
    <t>Закон о социјалној заштити, Буџет града Градишка</t>
  </si>
  <si>
    <t>Реализацијом овје мјере биће осигурана помоћ социјално угроженим категоријама становништва са подручја града Градишке.</t>
  </si>
  <si>
    <t>Одговорно лице за 
спровођење прог активности:</t>
  </si>
  <si>
    <t>Индикатори исхода/излазног резултата**</t>
  </si>
  <si>
    <t>Побољшање услова живота грађанима који припадају посебно рањивим друштвеним групама</t>
  </si>
  <si>
    <t>Број корисника - Новчана помоћ</t>
  </si>
  <si>
    <t>Програм социјалне заштите</t>
  </si>
  <si>
    <t>Број корисника - Додатка за помоћ и његу другог лица</t>
  </si>
  <si>
    <t>Број корисника - Личне инвалиднине</t>
  </si>
  <si>
    <t>Број корисника - Подршка у изједначавању могућности дјеце и омладине са сметњама у развоју</t>
  </si>
  <si>
    <t>Број корисника - Смјештај у установе</t>
  </si>
  <si>
    <t>Број корисника - Збрињавање у хранитељску породицу</t>
  </si>
  <si>
    <t>Број корисника - Помоћ и њега у кући</t>
  </si>
  <si>
    <t>Број корисника - Једнократне новчане помоћи</t>
  </si>
  <si>
    <t>Индикатори исхода/излазног резултата</t>
  </si>
  <si>
    <t>Унапрјеђење социјалне укључености дјеце и омладине са сметњама у развоју</t>
  </si>
  <si>
    <t>Број корисника - "Дневни центар" (трошкови исхране, набавка опреме и др. )</t>
  </si>
  <si>
    <t xml:space="preserve">Расходи и издаци директно везани за програмску мјеру </t>
  </si>
  <si>
    <t>Текући расходи</t>
  </si>
  <si>
    <t>Издаци за нефинансијску имовину</t>
  </si>
  <si>
    <t>Остали издаци</t>
  </si>
  <si>
    <t>Остали непоменути расходи (комисије)</t>
  </si>
  <si>
    <t>Дознаке на име социјалне заштите које се исплаћују из буџета Републике, општине и градова</t>
  </si>
  <si>
    <t>Трансфери између различитих јединица власти</t>
  </si>
  <si>
    <t>Извори финансирања</t>
  </si>
  <si>
    <t>Извори у базној год (2020)</t>
  </si>
  <si>
    <t>Извори
 у 2021</t>
  </si>
  <si>
    <t>Извори
 у 2022</t>
  </si>
  <si>
    <t>Извори
 у 2023</t>
  </si>
  <si>
    <t>Буџет Града</t>
  </si>
  <si>
    <t>Буџет РС</t>
  </si>
  <si>
    <t>Грант за подршку раду установе социјалне заштите</t>
  </si>
  <si>
    <t>Новчана помоћ</t>
  </si>
  <si>
    <t>Додатак за помоћ и његу другог лица</t>
  </si>
  <si>
    <t>Личне инвалиднине</t>
  </si>
  <si>
    <t>Подршка у изједначавању могућности дјеце и омладине са сметњама у развоју</t>
  </si>
  <si>
    <t>Смјештај у установе</t>
  </si>
  <si>
    <t>Збрињавање у хранитељску породицу</t>
  </si>
  <si>
    <t>Дневни центар (трошкови исхране и остали трошкови)</t>
  </si>
  <si>
    <t>Набавка опреме у Дневном центру</t>
  </si>
  <si>
    <t>Помоћ и њега у кући</t>
  </si>
  <si>
    <t>Једнократна новчана помоћ</t>
  </si>
  <si>
    <t>Суфинансирање породица у трошковима издржавања корисника у стању социјалне потребе</t>
  </si>
  <si>
    <t>Доприноси за здравствено осигурање лица у стању социјалне потребе која нису остварила основно право</t>
  </si>
  <si>
    <t>Трошкови превоза ученика под старатељством</t>
  </si>
  <si>
    <t>Интервентни робни пакети</t>
  </si>
  <si>
    <t>Помоћ за школовање дјеце из социјално угрожених породица (уџбеници и превоз)</t>
  </si>
  <si>
    <t>Здравствено осигурање за кориснике новчане помоћи</t>
  </si>
  <si>
    <t>Здравствено осигурање за кориснике додатка за помоћ и његу другог лица</t>
  </si>
  <si>
    <t>Трошкови Комисије за процјену и усмјеравање дјеце и омладине са сметњама у развоју</t>
  </si>
  <si>
    <t>Трошкови првостепене стручне Комисије за утврђивање способности и функционалног стања лица у поступку остваривања права из социјалне заштите</t>
  </si>
  <si>
    <t>Текуће помоћи</t>
  </si>
  <si>
    <t>Суфинансирање сигурне куће</t>
  </si>
  <si>
    <t>Подршке непрофитним организацијама</t>
  </si>
  <si>
    <t>Остали трошкови</t>
  </si>
  <si>
    <t>Подршка невладином сектору у области социјлане заштите</t>
  </si>
  <si>
    <t>Осигурање подршке социјално осјетљивим групама кроз подршку раду удружењима од интереса за град Градишка</t>
  </si>
  <si>
    <t>Закон о социјалној заштити, Закон о локалној самоуправи, Стратегија развоја града Градишка за период 2019-2027. год., Правилник о критеријумима и поступку за додјелу средстава удружењима од интереса за град Градишка, Буџет града Градишка.</t>
  </si>
  <si>
    <t>Осигурање подршке раду удружења која имају примарни циљ пружање помоћи циљаним групама корисника</t>
  </si>
  <si>
    <t>Осигурање услова за рад и побољшање капацитета невладиних организација које заступају интересе града и јачају њихов углед у области социјалне заштите</t>
  </si>
  <si>
    <t>Број организација, удружења, савеза кроз које се промовише интерес Града у области социјалне заштите</t>
  </si>
  <si>
    <t>Расходи и издаци директно везани за програмску мјеру</t>
  </si>
  <si>
    <t>Грантови у земљи</t>
  </si>
  <si>
    <t>Буџет града</t>
  </si>
  <si>
    <t>Помоћ ОО Црвеног крста</t>
  </si>
  <si>
    <t xml:space="preserve">Помоћ Међуопштинској организацији слијепих и слабовидних </t>
  </si>
  <si>
    <t>Помоћ Удружењу пензионера</t>
  </si>
  <si>
    <t>Помоћ Међуопштинском удружење глувих и наглувих</t>
  </si>
  <si>
    <t xml:space="preserve">Помоћ Удружењу за помоћ ментално недовољно развијеним лицима </t>
  </si>
  <si>
    <t>Помоћ Удружењу родитеља дјеце са аутизмом "Дуга"</t>
  </si>
  <si>
    <t>Помоћ Савезу инвалида рада</t>
  </si>
  <si>
    <t>Помоћ Медјуопштинском удружењу цивилних жртава рата</t>
  </si>
  <si>
    <t>Помоћ Удружењу параплегичара</t>
  </si>
  <si>
    <t>Помоћ Удружење ампутираца "Удас"</t>
  </si>
  <si>
    <t>Помоћ Удружењу родитеља са четверо и више дјеце</t>
  </si>
  <si>
    <t>Помоћ Удружење самохраних родитеља</t>
  </si>
  <si>
    <t>Помоћ Удружењу Рома</t>
  </si>
  <si>
    <t>Програмски буџет - МЈЕРА</t>
  </si>
  <si>
    <t>Подршка појединцима у области социјалне заштите</t>
  </si>
  <si>
    <t>Осигурање здравствене заштите и једнократне новчане помоћи одређеним категоријама становништва.</t>
  </si>
  <si>
    <t>Закон о социјалној заштити, Закон о локалној самоуправи, Статут града Градишка, Стратегија развоја града Градишка за период 2019-2027. год., Одлука о условима и начину додјеле једнократних новчаних помоћи социјално угроженим грађанима, Буџет града Градишка.</t>
  </si>
  <si>
    <t>Осигурање помоћи социјално угроженим категоријама становништва</t>
  </si>
  <si>
    <t>Здравствена заштита и једнократна новчана помоћ одређеним категоријама становништва</t>
  </si>
  <si>
    <t>Број категорија становништва којима се обезбјеђује здравствена заштита и једнократна новчана помоћ.</t>
  </si>
  <si>
    <t>4 (за 2 категорије средства су релоцирана ЈУ ЦСР - Програм социјалне заштите)</t>
  </si>
  <si>
    <t>Буџет града, Извјештај о извршењу буџета</t>
  </si>
  <si>
    <t xml:space="preserve">Оспособљавање и осамостаљивање дјеце са сметњама у развоју кроз социјалну инклузију и едукацију </t>
  </si>
  <si>
    <t xml:space="preserve">Број полазника, корисника услуга Центра "Заштити ме"  </t>
  </si>
  <si>
    <t>Потврда о упису у васпитно-образовну установу, Списак полазника</t>
  </si>
  <si>
    <t>Број дјеце - ученика путника са посебним васпитно образовним потребама који користе властити превоз</t>
  </si>
  <si>
    <t>Списак ученика путника, Потврда о похађању наставе</t>
  </si>
  <si>
    <t>Дознаке пружаоцима услуга социјалне заштите</t>
  </si>
  <si>
    <t>treba biti ovakva cifra</t>
  </si>
  <si>
    <t>Дознаке грађанима које се исплаћују оз буџета града</t>
  </si>
  <si>
    <t>Одјељење за привреду и друштвене дјелатности</t>
  </si>
  <si>
    <t>Драгана Бјелић, Самостални стручни сарадник за здравство, социјалну заштиту, културу и религију</t>
  </si>
  <si>
    <t>Драгана Бјелић,  Самостални стручни сарадник за здравство и социјалну заштиту, културу и религију</t>
  </si>
  <si>
    <t>Вриједност у базној години (2021)</t>
  </si>
  <si>
    <t>Расходи у базној год (2021)</t>
  </si>
  <si>
    <t>Извори у базној год (2021)</t>
  </si>
  <si>
    <t>Одјељење за привреду и  друштвене дјелатности</t>
  </si>
  <si>
    <t xml:space="preserve">Буџет града = 12  НВО </t>
  </si>
</sst>
</file>

<file path=xl/styles.xml><?xml version="1.0" encoding="utf-8"?>
<styleSheet xmlns="http://schemas.openxmlformats.org/spreadsheetml/2006/main">
  <numFmts count="2">
    <numFmt numFmtId="43" formatCode="_-* #,##0.00\ _K_M_-;\-* #,##0.00\ _K_M_-;_-* &quot;-&quot;??\ _K_M_-;_-@_-"/>
    <numFmt numFmtId="164" formatCode="_-* #,##0\ _K_M_-;\-* #,##0\ _K_M_-;_-* &quot;-&quot;??\ _K_M_-;_-@_-"/>
  </numFmts>
  <fonts count="29">
    <font>
      <sz val="10"/>
      <name val="Arial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22" fillId="0" borderId="0"/>
  </cellStyleXfs>
  <cellXfs count="24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vertical="top" wrapText="1"/>
    </xf>
    <xf numFmtId="0" fontId="2" fillId="4" borderId="0" xfId="0" applyFont="1" applyFill="1" applyBorder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4" borderId="21" xfId="0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14" fillId="0" borderId="0" xfId="0" applyFont="1"/>
    <xf numFmtId="4" fontId="0" fillId="0" borderId="0" xfId="0" applyNumberFormat="1"/>
    <xf numFmtId="43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/>
    <xf numFmtId="0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9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16" fillId="0" borderId="0" xfId="0" applyFont="1"/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6" fillId="0" borderId="1" xfId="0" applyFont="1" applyBorder="1"/>
    <xf numFmtId="49" fontId="6" fillId="3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wrapText="1"/>
    </xf>
    <xf numFmtId="0" fontId="15" fillId="0" borderId="1" xfId="0" applyFont="1" applyBorder="1" applyAlignment="1">
      <alignment horizontal="right"/>
    </xf>
    <xf numFmtId="49" fontId="23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164" fontId="2" fillId="3" borderId="1" xfId="1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horizontal="right" wrapText="1"/>
    </xf>
    <xf numFmtId="164" fontId="6" fillId="0" borderId="1" xfId="1" applyNumberFormat="1" applyFont="1" applyFill="1" applyBorder="1" applyAlignment="1"/>
    <xf numFmtId="164" fontId="23" fillId="3" borderId="1" xfId="1" applyNumberFormat="1" applyFont="1" applyFill="1" applyBorder="1" applyAlignment="1">
      <alignment horizontal="right" vertical="center" wrapText="1"/>
    </xf>
    <xf numFmtId="164" fontId="24" fillId="0" borderId="1" xfId="1" applyNumberFormat="1" applyFont="1" applyBorder="1" applyAlignment="1">
      <alignment vertical="center"/>
    </xf>
    <xf numFmtId="3" fontId="2" fillId="0" borderId="1" xfId="0" applyNumberFormat="1" applyFont="1" applyBorder="1"/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64" fontId="6" fillId="3" borderId="1" xfId="1" applyNumberFormat="1" applyFont="1" applyFill="1" applyBorder="1" applyAlignment="1">
      <alignment horizontal="right" vertical="center" wrapText="1"/>
    </xf>
    <xf numFmtId="164" fontId="15" fillId="3" borderId="1" xfId="0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164" fontId="2" fillId="3" borderId="21" xfId="1" applyNumberFormat="1" applyFont="1" applyFill="1" applyBorder="1" applyAlignment="1">
      <alignment horizontal="right" vertical="center" wrapText="1"/>
    </xf>
    <xf numFmtId="164" fontId="2" fillId="0" borderId="21" xfId="1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6" fillId="0" borderId="0" xfId="0" applyFont="1"/>
    <xf numFmtId="0" fontId="26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3" fontId="26" fillId="3" borderId="1" xfId="0" applyNumberFormat="1" applyFont="1" applyFill="1" applyBorder="1" applyAlignment="1">
      <alignment horizontal="right" vertical="center" wrapText="1"/>
    </xf>
    <xf numFmtId="0" fontId="25" fillId="0" borderId="0" xfId="0" applyFont="1"/>
    <xf numFmtId="0" fontId="25" fillId="0" borderId="0" xfId="0" applyFont="1" applyAlignment="1">
      <alignment horizontal="right"/>
    </xf>
    <xf numFmtId="3" fontId="25" fillId="0" borderId="1" xfId="0" applyNumberFormat="1" applyFont="1" applyBorder="1" applyAlignment="1">
      <alignment horizontal="right" vertical="center"/>
    </xf>
    <xf numFmtId="4" fontId="26" fillId="0" borderId="0" xfId="0" applyNumberFormat="1" applyFont="1"/>
    <xf numFmtId="0" fontId="7" fillId="0" borderId="0" xfId="0" applyFont="1"/>
    <xf numFmtId="3" fontId="3" fillId="5" borderId="1" xfId="0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 wrapText="1"/>
    </xf>
    <xf numFmtId="3" fontId="2" fillId="0" borderId="1" xfId="0" applyNumberFormat="1" applyFont="1" applyFill="1" applyBorder="1"/>
    <xf numFmtId="164" fontId="0" fillId="0" borderId="0" xfId="0" applyNumberFormat="1"/>
    <xf numFmtId="0" fontId="28" fillId="0" borderId="1" xfId="0" applyFont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right" vertical="center" wrapText="1"/>
    </xf>
    <xf numFmtId="164" fontId="23" fillId="3" borderId="0" xfId="1" applyNumberFormat="1" applyFont="1" applyFill="1" applyBorder="1" applyAlignment="1">
      <alignment horizontal="right" vertical="center" wrapText="1"/>
    </xf>
    <xf numFmtId="164" fontId="24" fillId="0" borderId="0" xfId="1" applyNumberFormat="1" applyFont="1" applyBorder="1" applyAlignment="1">
      <alignment vertical="center"/>
    </xf>
    <xf numFmtId="164" fontId="3" fillId="0" borderId="1" xfId="1" applyNumberFormat="1" applyFont="1" applyFill="1" applyBorder="1" applyAlignment="1">
      <alignment horizontal="right" vertical="center" wrapText="1"/>
    </xf>
    <xf numFmtId="43" fontId="2" fillId="0" borderId="1" xfId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left" vertical="top" wrapText="1"/>
    </xf>
    <xf numFmtId="49" fontId="6" fillId="0" borderId="15" xfId="0" applyNumberFormat="1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left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0" borderId="3" xfId="2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5" fillId="0" borderId="23" xfId="0" applyFont="1" applyBorder="1" applyAlignment="1">
      <alignment horizontal="center" vertical="center"/>
    </xf>
    <xf numFmtId="0" fontId="26" fillId="0" borderId="14" xfId="0" applyFont="1" applyFill="1" applyBorder="1" applyAlignment="1">
      <alignment horizontal="left" vertical="top" wrapText="1"/>
    </xf>
    <xf numFmtId="0" fontId="26" fillId="0" borderId="9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view="pageBreakPreview" zoomScale="120" zoomScaleNormal="123" zoomScaleSheetLayoutView="120" workbookViewId="0">
      <selection activeCell="F27" sqref="F27"/>
    </sheetView>
  </sheetViews>
  <sheetFormatPr defaultColWidth="8.7109375" defaultRowHeight="12.75"/>
  <cols>
    <col min="1" max="1" width="12" customWidth="1"/>
    <col min="2" max="2" width="17.7109375" style="2" customWidth="1"/>
    <col min="3" max="3" width="27.7109375" style="2" customWidth="1"/>
    <col min="4" max="4" width="20.140625" customWidth="1"/>
    <col min="5" max="5" width="12.140625" hidden="1" customWidth="1"/>
    <col min="6" max="6" width="12.42578125" customWidth="1"/>
    <col min="7" max="7" width="12.7109375" customWidth="1"/>
    <col min="8" max="8" width="12.42578125" customWidth="1"/>
    <col min="9" max="9" width="22.7109375" customWidth="1"/>
  </cols>
  <sheetData>
    <row r="1" spans="1:9" ht="36.75" customHeight="1" thickBot="1">
      <c r="A1" s="158" t="s">
        <v>21</v>
      </c>
      <c r="B1" s="159"/>
      <c r="C1" s="159"/>
      <c r="D1" s="159"/>
      <c r="E1" s="159"/>
      <c r="F1" s="159"/>
      <c r="G1" s="159"/>
      <c r="H1" s="159"/>
      <c r="I1" s="160"/>
    </row>
    <row r="2" spans="1:9" s="1" customFormat="1" ht="19.899999999999999" customHeight="1">
      <c r="A2" s="177" t="s">
        <v>22</v>
      </c>
      <c r="B2" s="157"/>
      <c r="C2" s="169" t="s">
        <v>23</v>
      </c>
      <c r="D2" s="169"/>
      <c r="E2" s="169"/>
      <c r="F2" s="169"/>
      <c r="G2" s="169"/>
      <c r="H2" s="169"/>
      <c r="I2" s="170"/>
    </row>
    <row r="3" spans="1:9" s="29" customFormat="1" ht="17.45" customHeight="1">
      <c r="A3" s="178" t="s">
        <v>24</v>
      </c>
      <c r="B3" s="179"/>
      <c r="C3" s="167" t="s">
        <v>25</v>
      </c>
      <c r="D3" s="167"/>
      <c r="E3" s="167"/>
      <c r="F3" s="167"/>
      <c r="G3" s="167"/>
      <c r="H3" s="167"/>
      <c r="I3" s="168"/>
    </row>
    <row r="4" spans="1:9" s="1" customFormat="1" ht="36" customHeight="1">
      <c r="A4" s="177" t="s">
        <v>26</v>
      </c>
      <c r="B4" s="157"/>
      <c r="C4" s="165" t="s">
        <v>27</v>
      </c>
      <c r="D4" s="165"/>
      <c r="E4" s="165"/>
      <c r="F4" s="165"/>
      <c r="G4" s="165"/>
      <c r="H4" s="165"/>
      <c r="I4" s="166"/>
    </row>
    <row r="5" spans="1:9" s="30" customFormat="1" ht="31.9" customHeight="1">
      <c r="A5" s="171" t="s">
        <v>28</v>
      </c>
      <c r="B5" s="172"/>
      <c r="C5" s="163" t="s">
        <v>29</v>
      </c>
      <c r="D5" s="163"/>
      <c r="E5" s="163"/>
      <c r="F5" s="163"/>
      <c r="G5" s="163"/>
      <c r="H5" s="163"/>
      <c r="I5" s="164"/>
    </row>
    <row r="6" spans="1:9" s="1" customFormat="1" ht="12">
      <c r="A6" s="156" t="s">
        <v>30</v>
      </c>
      <c r="B6" s="157"/>
      <c r="C6" s="175" t="s">
        <v>31</v>
      </c>
      <c r="D6" s="175"/>
      <c r="E6" s="175"/>
      <c r="F6" s="175"/>
      <c r="G6" s="175"/>
      <c r="H6" s="175"/>
      <c r="I6" s="176"/>
    </row>
    <row r="7" spans="1:9" s="1" customFormat="1" thickBot="1">
      <c r="A7" s="173" t="s">
        <v>32</v>
      </c>
      <c r="B7" s="174"/>
      <c r="C7" s="161" t="s">
        <v>176</v>
      </c>
      <c r="D7" s="161"/>
      <c r="E7" s="161"/>
      <c r="F7" s="161"/>
      <c r="G7" s="161"/>
      <c r="H7" s="161"/>
      <c r="I7" s="162"/>
    </row>
    <row r="8" spans="1:9" s="1" customFormat="1" ht="12.75" customHeight="1">
      <c r="A8" s="4"/>
      <c r="B8" s="5"/>
      <c r="C8" s="6"/>
      <c r="D8" s="4"/>
      <c r="E8" s="4"/>
      <c r="F8" s="4"/>
      <c r="G8" s="3"/>
    </row>
    <row r="9" spans="1:9" s="1" customFormat="1" ht="13.5" customHeight="1">
      <c r="A9" s="142"/>
      <c r="B9" s="143" t="s">
        <v>33</v>
      </c>
      <c r="C9" s="143"/>
      <c r="D9" s="139" t="s">
        <v>34</v>
      </c>
      <c r="E9" s="140"/>
      <c r="F9" s="140"/>
      <c r="G9" s="140"/>
      <c r="H9" s="140"/>
      <c r="I9" s="141"/>
    </row>
    <row r="10" spans="1:9" s="1" customFormat="1" ht="34.5" customHeight="1">
      <c r="A10" s="142"/>
      <c r="B10" s="143"/>
      <c r="C10" s="143"/>
      <c r="D10" s="21" t="s">
        <v>35</v>
      </c>
      <c r="E10" s="21" t="s">
        <v>36</v>
      </c>
      <c r="F10" s="21" t="s">
        <v>173</v>
      </c>
      <c r="G10" s="84" t="s">
        <v>38</v>
      </c>
      <c r="H10" s="84" t="s">
        <v>39</v>
      </c>
      <c r="I10" s="21" t="s">
        <v>40</v>
      </c>
    </row>
    <row r="11" spans="1:9" s="1" customFormat="1" ht="77.25" customHeight="1">
      <c r="A11" s="136"/>
      <c r="B11" s="130" t="s">
        <v>41</v>
      </c>
      <c r="C11" s="131"/>
      <c r="D11" s="65" t="s">
        <v>42</v>
      </c>
      <c r="E11" s="60">
        <v>4463300</v>
      </c>
      <c r="F11" s="60">
        <v>4716300</v>
      </c>
      <c r="G11" s="60">
        <v>4716300</v>
      </c>
      <c r="H11" s="60">
        <v>4716300</v>
      </c>
      <c r="I11" s="61" t="s">
        <v>43</v>
      </c>
    </row>
    <row r="12" spans="1:9" s="1" customFormat="1" ht="110.25" customHeight="1">
      <c r="A12" s="137"/>
      <c r="B12" s="134"/>
      <c r="C12" s="135"/>
      <c r="D12" s="65" t="s">
        <v>44</v>
      </c>
      <c r="E12" s="59" t="s">
        <v>45</v>
      </c>
      <c r="F12" s="59" t="s">
        <v>2</v>
      </c>
      <c r="G12" s="59" t="s">
        <v>2</v>
      </c>
      <c r="H12" s="59" t="s">
        <v>2</v>
      </c>
      <c r="I12" s="61" t="s">
        <v>43</v>
      </c>
    </row>
    <row r="13" spans="1:9" s="1" customFormat="1" ht="17.25" customHeight="1">
      <c r="A13" s="9"/>
      <c r="B13" s="9"/>
      <c r="C13" s="9"/>
      <c r="D13" s="138"/>
      <c r="E13" s="138"/>
      <c r="F13" s="138"/>
      <c r="G13" s="10"/>
    </row>
    <row r="14" spans="1:9" s="1" customFormat="1" ht="24" customHeight="1">
      <c r="A14" s="142"/>
      <c r="B14" s="143" t="s">
        <v>46</v>
      </c>
      <c r="C14" s="143"/>
      <c r="D14" s="139" t="s">
        <v>47</v>
      </c>
      <c r="E14" s="140"/>
      <c r="F14" s="140"/>
      <c r="G14" s="140"/>
      <c r="H14" s="140"/>
      <c r="I14" s="141"/>
    </row>
    <row r="15" spans="1:9" s="1" customFormat="1" ht="31.5">
      <c r="A15" s="142"/>
      <c r="B15" s="143"/>
      <c r="C15" s="143"/>
      <c r="D15" s="21" t="s">
        <v>35</v>
      </c>
      <c r="E15" s="21" t="s">
        <v>36</v>
      </c>
      <c r="F15" s="21" t="s">
        <v>173</v>
      </c>
      <c r="G15" s="84" t="s">
        <v>38</v>
      </c>
      <c r="H15" s="84" t="s">
        <v>39</v>
      </c>
      <c r="I15" s="21" t="s">
        <v>40</v>
      </c>
    </row>
    <row r="16" spans="1:9" s="1" customFormat="1" ht="65.25" customHeight="1">
      <c r="A16" s="144">
        <v>2</v>
      </c>
      <c r="B16" s="130" t="s">
        <v>48</v>
      </c>
      <c r="C16" s="131"/>
      <c r="D16" s="65" t="s">
        <v>49</v>
      </c>
      <c r="E16" s="61">
        <v>13</v>
      </c>
      <c r="F16" s="61">
        <v>12</v>
      </c>
      <c r="G16" s="61">
        <v>12</v>
      </c>
      <c r="H16" s="61">
        <v>12</v>
      </c>
      <c r="I16" s="66" t="s">
        <v>50</v>
      </c>
    </row>
    <row r="17" spans="1:9" s="1" customFormat="1" ht="76.5" customHeight="1">
      <c r="A17" s="145"/>
      <c r="B17" s="132"/>
      <c r="C17" s="133"/>
      <c r="D17" s="65" t="s">
        <v>51</v>
      </c>
      <c r="E17" s="67" t="s">
        <v>3</v>
      </c>
      <c r="F17" s="128">
        <f>+F31*100/37200000</f>
        <v>0.85430107526881716</v>
      </c>
      <c r="G17" s="128">
        <f>+G31*100/32800000</f>
        <v>0.96890243902439022</v>
      </c>
      <c r="H17" s="128">
        <f>+H31*100/32800000</f>
        <v>0.96890243902439022</v>
      </c>
      <c r="I17" s="65" t="s">
        <v>177</v>
      </c>
    </row>
    <row r="18" spans="1:9" s="1" customFormat="1" ht="77.25" customHeight="1">
      <c r="A18" s="145">
        <v>2</v>
      </c>
      <c r="B18" s="132" t="s">
        <v>48</v>
      </c>
      <c r="C18" s="133"/>
      <c r="D18" s="65" t="s">
        <v>52</v>
      </c>
      <c r="E18" s="61">
        <v>6</v>
      </c>
      <c r="F18" s="61" t="s">
        <v>53</v>
      </c>
      <c r="G18" s="61">
        <v>4</v>
      </c>
      <c r="H18" s="61">
        <v>4</v>
      </c>
      <c r="I18" s="66" t="s">
        <v>54</v>
      </c>
    </row>
    <row r="19" spans="1:9" s="1" customFormat="1" ht="65.25" customHeight="1">
      <c r="A19" s="145"/>
      <c r="B19" s="132"/>
      <c r="C19" s="133"/>
      <c r="D19" s="65" t="s">
        <v>55</v>
      </c>
      <c r="E19" s="67" t="s">
        <v>4</v>
      </c>
      <c r="F19" s="128">
        <f>(F31+F32)*100/37200000</f>
        <v>1.1553763440860214</v>
      </c>
      <c r="G19" s="128">
        <f>(G31+G32)*100/32800000</f>
        <v>1.3195121951219513</v>
      </c>
      <c r="H19" s="128">
        <f>(H31+H32)*100/32800000</f>
        <v>1.3042682926829268</v>
      </c>
      <c r="I19" s="66" t="s">
        <v>43</v>
      </c>
    </row>
    <row r="20" spans="1:9" s="1" customFormat="1" ht="57" customHeight="1">
      <c r="A20" s="145"/>
      <c r="B20" s="132"/>
      <c r="C20" s="133"/>
      <c r="D20" s="65" t="s">
        <v>56</v>
      </c>
      <c r="E20" s="61" t="s">
        <v>57</v>
      </c>
      <c r="F20" s="61" t="s">
        <v>58</v>
      </c>
      <c r="G20" s="61" t="s">
        <v>58</v>
      </c>
      <c r="H20" s="61" t="s">
        <v>58</v>
      </c>
      <c r="I20" s="66" t="s">
        <v>59</v>
      </c>
    </row>
    <row r="21" spans="1:9" s="1" customFormat="1" ht="14.25" hidden="1" customHeight="1">
      <c r="A21" s="145"/>
      <c r="B21" s="132"/>
      <c r="C21" s="133"/>
      <c r="D21" s="147"/>
      <c r="E21" s="148"/>
      <c r="F21" s="148"/>
      <c r="G21" s="68"/>
      <c r="H21" s="69"/>
      <c r="I21" s="69"/>
    </row>
    <row r="22" spans="1:9" s="1" customFormat="1" ht="12" hidden="1" customHeight="1">
      <c r="A22" s="145"/>
      <c r="B22" s="132"/>
      <c r="C22" s="133"/>
      <c r="D22" s="149" t="s">
        <v>47</v>
      </c>
      <c r="E22" s="150"/>
      <c r="F22" s="150"/>
      <c r="G22" s="150"/>
      <c r="H22" s="150"/>
      <c r="I22" s="151"/>
    </row>
    <row r="23" spans="1:9" s="1" customFormat="1" ht="13.5" hidden="1" customHeight="1">
      <c r="A23" s="145"/>
      <c r="B23" s="132"/>
      <c r="C23" s="133"/>
      <c r="D23" s="70" t="s">
        <v>35</v>
      </c>
      <c r="E23" s="70" t="s">
        <v>36</v>
      </c>
      <c r="F23" s="71" t="s">
        <v>37</v>
      </c>
      <c r="G23" s="71" t="s">
        <v>38</v>
      </c>
      <c r="H23" s="71" t="s">
        <v>39</v>
      </c>
      <c r="I23" s="70" t="s">
        <v>40</v>
      </c>
    </row>
    <row r="24" spans="1:9" s="1" customFormat="1" ht="13.5" hidden="1" customHeight="1">
      <c r="A24" s="145"/>
      <c r="B24" s="132"/>
      <c r="C24" s="133"/>
      <c r="D24" s="53" t="s">
        <v>60</v>
      </c>
      <c r="E24" s="53"/>
      <c r="F24" s="53"/>
      <c r="G24" s="72"/>
      <c r="H24" s="73"/>
      <c r="I24" s="73"/>
    </row>
    <row r="25" spans="1:9" s="1" customFormat="1" ht="11.25" hidden="1" customHeight="1">
      <c r="A25" s="145"/>
      <c r="B25" s="132"/>
      <c r="C25" s="133"/>
      <c r="D25" s="53" t="s">
        <v>61</v>
      </c>
      <c r="E25" s="53"/>
      <c r="F25" s="53"/>
      <c r="G25" s="72"/>
      <c r="H25" s="73"/>
      <c r="I25" s="73"/>
    </row>
    <row r="26" spans="1:9" s="1" customFormat="1" ht="12.75" hidden="1" customHeight="1">
      <c r="A26" s="145"/>
      <c r="B26" s="132"/>
      <c r="C26" s="133"/>
      <c r="D26" s="53" t="s">
        <v>62</v>
      </c>
      <c r="E26" s="74"/>
      <c r="F26" s="74"/>
      <c r="G26" s="72"/>
      <c r="H26" s="73"/>
      <c r="I26" s="73"/>
    </row>
    <row r="27" spans="1:9" s="1" customFormat="1" ht="63.75" customHeight="1">
      <c r="A27" s="146"/>
      <c r="B27" s="134"/>
      <c r="C27" s="135"/>
      <c r="D27" s="65" t="s">
        <v>63</v>
      </c>
      <c r="E27" s="67" t="s">
        <v>5</v>
      </c>
      <c r="F27" s="117">
        <f>3602000*100/37200000</f>
        <v>9.6827956989247319</v>
      </c>
      <c r="G27" s="117">
        <f>3730600*100/32800000</f>
        <v>11.373780487804877</v>
      </c>
      <c r="H27" s="117">
        <f>3730600*100/32800000</f>
        <v>11.373780487804877</v>
      </c>
      <c r="I27" s="75" t="s">
        <v>64</v>
      </c>
    </row>
    <row r="28" spans="1:9" s="1" customFormat="1" ht="17.25" customHeight="1">
      <c r="A28" s="9"/>
      <c r="B28" s="9"/>
      <c r="C28" s="9"/>
      <c r="D28" s="138"/>
      <c r="E28" s="138"/>
      <c r="F28" s="138"/>
      <c r="G28" s="10"/>
    </row>
    <row r="29" spans="1:9" s="1" customFormat="1" ht="64.5" customHeight="1">
      <c r="A29" s="49"/>
      <c r="B29" s="143" t="s">
        <v>65</v>
      </c>
      <c r="C29" s="143"/>
      <c r="D29" s="143"/>
      <c r="E29" s="84" t="s">
        <v>14</v>
      </c>
      <c r="F29" s="84" t="s">
        <v>15</v>
      </c>
      <c r="G29" s="84" t="s">
        <v>16</v>
      </c>
      <c r="H29" s="84" t="s">
        <v>17</v>
      </c>
      <c r="I29" s="84" t="s">
        <v>18</v>
      </c>
    </row>
    <row r="30" spans="1:9" s="1" customFormat="1" ht="25.9" customHeight="1">
      <c r="A30" s="48">
        <v>1</v>
      </c>
      <c r="B30" s="16" t="s">
        <v>66</v>
      </c>
      <c r="C30" s="152" t="s">
        <v>67</v>
      </c>
      <c r="D30" s="153"/>
      <c r="E30" s="87">
        <f>749200+3209500</f>
        <v>3958700</v>
      </c>
      <c r="F30" s="87">
        <f>795500+3602000</f>
        <v>4397500</v>
      </c>
      <c r="G30" s="87">
        <f>853400+3730600</f>
        <v>4584000</v>
      </c>
      <c r="H30" s="87">
        <f>853400+3730600</f>
        <v>4584000</v>
      </c>
      <c r="I30" s="88">
        <f>+F30+G30+H30</f>
        <v>13565500</v>
      </c>
    </row>
    <row r="31" spans="1:9" s="1" customFormat="1" ht="15" customHeight="1">
      <c r="A31" s="15">
        <v>2</v>
      </c>
      <c r="B31" s="16" t="s">
        <v>66</v>
      </c>
      <c r="C31" s="86" t="s">
        <v>68</v>
      </c>
      <c r="D31" s="47"/>
      <c r="E31" s="89">
        <v>318000</v>
      </c>
      <c r="F31" s="89">
        <f>+'PA 2'!F16</f>
        <v>317800</v>
      </c>
      <c r="G31" s="89">
        <f>+'PA 2'!G16</f>
        <v>317800</v>
      </c>
      <c r="H31" s="89">
        <f>+'PA 2'!H16</f>
        <v>317800</v>
      </c>
      <c r="I31" s="90">
        <f>+F31+G31+H31</f>
        <v>953400</v>
      </c>
    </row>
    <row r="32" spans="1:9" ht="24" customHeight="1">
      <c r="A32" s="15">
        <v>3</v>
      </c>
      <c r="B32" s="16" t="s">
        <v>66</v>
      </c>
      <c r="C32" s="154" t="s">
        <v>69</v>
      </c>
      <c r="D32" s="155"/>
      <c r="E32" s="89">
        <v>186600</v>
      </c>
      <c r="F32" s="89">
        <v>112000</v>
      </c>
      <c r="G32" s="89">
        <v>115000</v>
      </c>
      <c r="H32" s="89">
        <v>110000</v>
      </c>
      <c r="I32" s="90">
        <f>+F32+G32+H32</f>
        <v>337000</v>
      </c>
    </row>
    <row r="33" spans="1:9" ht="19.5" customHeight="1">
      <c r="A33" s="9"/>
      <c r="B33" s="9">
        <f>(F31+F32)*100/37200000</f>
        <v>1.1553763440860214</v>
      </c>
      <c r="C33" s="42"/>
      <c r="D33" s="83" t="s">
        <v>19</v>
      </c>
      <c r="E33" s="91">
        <v>4463300</v>
      </c>
      <c r="F33" s="91">
        <f>F30+F31+F32</f>
        <v>4827300</v>
      </c>
      <c r="G33" s="91">
        <f t="shared" ref="G33:H33" si="0">G30+G31+G32</f>
        <v>5016800</v>
      </c>
      <c r="H33" s="91">
        <f t="shared" si="0"/>
        <v>5011800</v>
      </c>
      <c r="I33" s="92">
        <f>+F33+G33+H33</f>
        <v>14855900</v>
      </c>
    </row>
    <row r="34" spans="1:9" ht="19.5" customHeight="1">
      <c r="A34" s="9"/>
      <c r="B34" s="9"/>
      <c r="C34" s="42"/>
      <c r="D34" s="124"/>
      <c r="E34" s="125"/>
      <c r="F34" s="125"/>
      <c r="G34" s="125"/>
      <c r="H34" s="125"/>
      <c r="I34" s="126"/>
    </row>
    <row r="35" spans="1:9" ht="18.75" customHeight="1">
      <c r="A35" s="9"/>
      <c r="B35" s="9"/>
      <c r="C35" s="50"/>
      <c r="D35" s="11"/>
      <c r="E35" s="51"/>
      <c r="F35" s="52"/>
      <c r="G35" s="43"/>
      <c r="H35" s="44"/>
      <c r="I35" s="44"/>
    </row>
    <row r="36" spans="1:9" ht="12.75" customHeight="1">
      <c r="A36" s="9"/>
      <c r="B36" s="9"/>
      <c r="C36" s="9"/>
      <c r="D36" s="138"/>
      <c r="E36" s="138"/>
      <c r="F36" s="138"/>
      <c r="G36" s="10"/>
    </row>
    <row r="37" spans="1:9">
      <c r="D37" s="138"/>
      <c r="E37" s="138"/>
      <c r="F37" s="138"/>
      <c r="G37" s="10"/>
    </row>
  </sheetData>
  <mergeCells count="34">
    <mergeCell ref="D9:I9"/>
    <mergeCell ref="A6:B6"/>
    <mergeCell ref="B9:C10"/>
    <mergeCell ref="A9:A10"/>
    <mergeCell ref="A1:I1"/>
    <mergeCell ref="C7:I7"/>
    <mergeCell ref="C5:I5"/>
    <mergeCell ref="C4:I4"/>
    <mergeCell ref="C3:I3"/>
    <mergeCell ref="C2:I2"/>
    <mergeCell ref="A5:B5"/>
    <mergeCell ref="A7:B7"/>
    <mergeCell ref="C6:I6"/>
    <mergeCell ref="A2:B2"/>
    <mergeCell ref="A3:B3"/>
    <mergeCell ref="A4:B4"/>
    <mergeCell ref="D36:F36"/>
    <mergeCell ref="D37:F37"/>
    <mergeCell ref="D21:F21"/>
    <mergeCell ref="D22:I22"/>
    <mergeCell ref="B29:D29"/>
    <mergeCell ref="C30:D30"/>
    <mergeCell ref="C32:D32"/>
    <mergeCell ref="B16:C17"/>
    <mergeCell ref="B18:C27"/>
    <mergeCell ref="B11:C12"/>
    <mergeCell ref="A11:A12"/>
    <mergeCell ref="D28:F28"/>
    <mergeCell ref="D13:F13"/>
    <mergeCell ref="D14:I14"/>
    <mergeCell ref="A14:A15"/>
    <mergeCell ref="B14:C15"/>
    <mergeCell ref="A16:A17"/>
    <mergeCell ref="A18:A27"/>
  </mergeCells>
  <printOptions horizontalCentered="1"/>
  <pageMargins left="0.39370078740157483" right="0.31496062992125984" top="0.59055118110236227" bottom="0.59055118110236227" header="0.51181102362204722" footer="0.51181102362204722"/>
  <pageSetup paperSize="9" scale="83" orientation="landscape" r:id="rId1"/>
  <headerFooter alignWithMargins="0"/>
  <rowBreaks count="1" manualBreakCount="1">
    <brk id="1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view="pageBreakPreview" topLeftCell="A22" zoomScale="120" zoomScaleNormal="120" zoomScaleSheetLayoutView="120" workbookViewId="0">
      <selection activeCell="F23" sqref="F23:G23"/>
    </sheetView>
  </sheetViews>
  <sheetFormatPr defaultColWidth="8.7109375" defaultRowHeight="12.75"/>
  <cols>
    <col min="1" max="1" width="6.7109375" customWidth="1"/>
    <col min="2" max="2" width="17" style="2" customWidth="1"/>
    <col min="3" max="3" width="28.28515625" style="2" customWidth="1"/>
    <col min="4" max="4" width="20" customWidth="1"/>
    <col min="5" max="5" width="13.140625" hidden="1" customWidth="1"/>
    <col min="6" max="8" width="13.7109375" customWidth="1"/>
    <col min="9" max="9" width="18" customWidth="1"/>
  </cols>
  <sheetData>
    <row r="1" spans="1:9" ht="44.25" customHeight="1" thickBot="1">
      <c r="A1" s="158" t="s">
        <v>70</v>
      </c>
      <c r="B1" s="159"/>
      <c r="C1" s="159"/>
      <c r="D1" s="159"/>
      <c r="E1" s="159"/>
      <c r="F1" s="159"/>
      <c r="G1" s="159"/>
      <c r="H1" s="159"/>
      <c r="I1" s="160"/>
    </row>
    <row r="2" spans="1:9" s="1" customFormat="1" ht="12.75" customHeight="1">
      <c r="A2" s="184" t="s">
        <v>71</v>
      </c>
      <c r="B2" s="185"/>
      <c r="C2" s="186" t="s">
        <v>72</v>
      </c>
      <c r="D2" s="186"/>
      <c r="E2" s="186"/>
      <c r="F2" s="186"/>
      <c r="G2" s="186"/>
      <c r="H2" s="186"/>
      <c r="I2" s="187"/>
    </row>
    <row r="3" spans="1:9" s="29" customFormat="1" ht="12.75" customHeight="1">
      <c r="A3" s="171" t="s">
        <v>73</v>
      </c>
      <c r="B3" s="172"/>
      <c r="C3" s="190" t="s">
        <v>74</v>
      </c>
      <c r="D3" s="190"/>
      <c r="E3" s="190"/>
      <c r="F3" s="190"/>
      <c r="G3" s="190"/>
      <c r="H3" s="190"/>
      <c r="I3" s="191"/>
    </row>
    <row r="4" spans="1:9" s="1" customFormat="1" ht="24" customHeight="1">
      <c r="A4" s="192" t="s">
        <v>32</v>
      </c>
      <c r="B4" s="181"/>
      <c r="C4" s="182" t="s">
        <v>170</v>
      </c>
      <c r="D4" s="182"/>
      <c r="E4" s="182"/>
      <c r="F4" s="182"/>
      <c r="G4" s="182"/>
      <c r="H4" s="182"/>
      <c r="I4" s="183"/>
    </row>
    <row r="5" spans="1:9" s="29" customFormat="1" ht="12.75" customHeight="1">
      <c r="A5" s="171" t="s">
        <v>24</v>
      </c>
      <c r="B5" s="172"/>
      <c r="C5" s="188" t="s">
        <v>75</v>
      </c>
      <c r="D5" s="188"/>
      <c r="E5" s="188"/>
      <c r="F5" s="188"/>
      <c r="G5" s="188"/>
      <c r="H5" s="188"/>
      <c r="I5" s="189"/>
    </row>
    <row r="6" spans="1:9" s="1" customFormat="1" ht="18.75" customHeight="1">
      <c r="A6" s="180" t="s">
        <v>26</v>
      </c>
      <c r="B6" s="181"/>
      <c r="C6" s="182" t="s">
        <v>76</v>
      </c>
      <c r="D6" s="182"/>
      <c r="E6" s="182"/>
      <c r="F6" s="182"/>
      <c r="G6" s="182"/>
      <c r="H6" s="182"/>
      <c r="I6" s="183"/>
    </row>
    <row r="7" spans="1:9" s="1" customFormat="1" ht="13.15" customHeight="1">
      <c r="A7" s="180" t="s">
        <v>28</v>
      </c>
      <c r="B7" s="181"/>
      <c r="C7" s="175" t="s">
        <v>77</v>
      </c>
      <c r="D7" s="175"/>
      <c r="E7" s="175"/>
      <c r="F7" s="175"/>
      <c r="G7" s="175"/>
      <c r="H7" s="175"/>
      <c r="I7" s="176"/>
    </row>
    <row r="8" spans="1:9" s="1" customFormat="1" ht="29.25" customHeight="1" thickBot="1">
      <c r="A8" s="200" t="s">
        <v>78</v>
      </c>
      <c r="B8" s="201"/>
      <c r="C8" s="202" t="s">
        <v>171</v>
      </c>
      <c r="D8" s="202"/>
      <c r="E8" s="202"/>
      <c r="F8" s="202"/>
      <c r="G8" s="202"/>
      <c r="H8" s="202"/>
      <c r="I8" s="203"/>
    </row>
    <row r="9" spans="1:9" s="1" customFormat="1" ht="12.75" customHeight="1">
      <c r="A9" s="4"/>
      <c r="B9" s="5"/>
      <c r="C9" s="6"/>
      <c r="D9" s="4"/>
      <c r="E9" s="4"/>
      <c r="F9" s="4"/>
      <c r="G9" s="3"/>
    </row>
    <row r="10" spans="1:9" s="1" customFormat="1" ht="13.5" customHeight="1">
      <c r="A10" s="142"/>
      <c r="B10" s="143" t="s">
        <v>33</v>
      </c>
      <c r="C10" s="143"/>
      <c r="D10" s="143" t="s">
        <v>79</v>
      </c>
      <c r="E10" s="143"/>
      <c r="F10" s="143"/>
      <c r="G10" s="143"/>
      <c r="H10" s="143"/>
      <c r="I10" s="143"/>
    </row>
    <row r="11" spans="1:9" s="1" customFormat="1" ht="42">
      <c r="A11" s="142"/>
      <c r="B11" s="143"/>
      <c r="C11" s="143"/>
      <c r="D11" s="21" t="s">
        <v>35</v>
      </c>
      <c r="E11" s="21" t="s">
        <v>36</v>
      </c>
      <c r="F11" s="21" t="s">
        <v>173</v>
      </c>
      <c r="G11" s="84" t="s">
        <v>38</v>
      </c>
      <c r="H11" s="84" t="s">
        <v>39</v>
      </c>
      <c r="I11" s="21" t="s">
        <v>40</v>
      </c>
    </row>
    <row r="12" spans="1:9" s="1" customFormat="1" ht="33" customHeight="1">
      <c r="A12" s="193"/>
      <c r="B12" s="194" t="s">
        <v>80</v>
      </c>
      <c r="C12" s="195"/>
      <c r="D12" s="62" t="s">
        <v>81</v>
      </c>
      <c r="E12" s="63">
        <v>113</v>
      </c>
      <c r="F12" s="123">
        <v>110</v>
      </c>
      <c r="G12" s="123">
        <v>113</v>
      </c>
      <c r="H12" s="123">
        <v>113</v>
      </c>
      <c r="I12" s="64" t="s">
        <v>82</v>
      </c>
    </row>
    <row r="13" spans="1:9" s="1" customFormat="1" ht="32.25" customHeight="1">
      <c r="A13" s="193"/>
      <c r="B13" s="194"/>
      <c r="C13" s="195"/>
      <c r="D13" s="62" t="s">
        <v>83</v>
      </c>
      <c r="E13" s="63">
        <v>995</v>
      </c>
      <c r="F13" s="123">
        <v>1110</v>
      </c>
      <c r="G13" s="123">
        <v>1120</v>
      </c>
      <c r="H13" s="123">
        <v>1120</v>
      </c>
      <c r="I13" s="75" t="s">
        <v>64</v>
      </c>
    </row>
    <row r="14" spans="1:9" s="1" customFormat="1" ht="28.5" customHeight="1">
      <c r="A14" s="193"/>
      <c r="B14" s="194"/>
      <c r="C14" s="195"/>
      <c r="D14" s="62" t="s">
        <v>84</v>
      </c>
      <c r="E14" s="63">
        <v>250</v>
      </c>
      <c r="F14" s="123">
        <v>319</v>
      </c>
      <c r="G14" s="123">
        <v>310</v>
      </c>
      <c r="H14" s="123">
        <v>310</v>
      </c>
      <c r="I14" s="75" t="s">
        <v>64</v>
      </c>
    </row>
    <row r="15" spans="1:9" s="1" customFormat="1" ht="45" customHeight="1">
      <c r="A15" s="193"/>
      <c r="B15" s="194"/>
      <c r="C15" s="195"/>
      <c r="D15" s="62" t="s">
        <v>85</v>
      </c>
      <c r="E15" s="63">
        <v>5</v>
      </c>
      <c r="F15" s="123">
        <v>2</v>
      </c>
      <c r="G15" s="123">
        <v>2</v>
      </c>
      <c r="H15" s="123">
        <v>2</v>
      </c>
      <c r="I15" s="75" t="s">
        <v>64</v>
      </c>
    </row>
    <row r="16" spans="1:9" s="1" customFormat="1" ht="31.5" customHeight="1">
      <c r="A16" s="193"/>
      <c r="B16" s="194"/>
      <c r="C16" s="195"/>
      <c r="D16" s="62" t="s">
        <v>86</v>
      </c>
      <c r="E16" s="63">
        <v>63</v>
      </c>
      <c r="F16" s="123">
        <v>65</v>
      </c>
      <c r="G16" s="123">
        <v>62</v>
      </c>
      <c r="H16" s="123">
        <v>62</v>
      </c>
      <c r="I16" s="75" t="s">
        <v>64</v>
      </c>
    </row>
    <row r="17" spans="1:9" s="1" customFormat="1" ht="38.25" customHeight="1">
      <c r="A17" s="193"/>
      <c r="B17" s="194"/>
      <c r="C17" s="195"/>
      <c r="D17" s="62" t="s">
        <v>87</v>
      </c>
      <c r="E17" s="63">
        <v>25</v>
      </c>
      <c r="F17" s="123">
        <v>23</v>
      </c>
      <c r="G17" s="123">
        <v>24</v>
      </c>
      <c r="H17" s="123">
        <v>24</v>
      </c>
      <c r="I17" s="75" t="s">
        <v>64</v>
      </c>
    </row>
    <row r="18" spans="1:9" s="1" customFormat="1" ht="31.5" customHeight="1">
      <c r="A18" s="193"/>
      <c r="B18" s="194"/>
      <c r="C18" s="195"/>
      <c r="D18" s="62" t="s">
        <v>88</v>
      </c>
      <c r="E18" s="63">
        <v>6</v>
      </c>
      <c r="F18" s="123">
        <v>6</v>
      </c>
      <c r="G18" s="123">
        <v>6</v>
      </c>
      <c r="H18" s="123">
        <v>6</v>
      </c>
      <c r="I18" s="75" t="s">
        <v>64</v>
      </c>
    </row>
    <row r="19" spans="1:9" s="1" customFormat="1" ht="32.25" customHeight="1">
      <c r="A19" s="193"/>
      <c r="B19" s="196"/>
      <c r="C19" s="197"/>
      <c r="D19" s="62" t="s">
        <v>89</v>
      </c>
      <c r="E19" s="63">
        <v>465</v>
      </c>
      <c r="F19" s="123">
        <v>610</v>
      </c>
      <c r="G19" s="123">
        <v>610</v>
      </c>
      <c r="H19" s="123">
        <v>610</v>
      </c>
      <c r="I19" s="75" t="s">
        <v>64</v>
      </c>
    </row>
    <row r="20" spans="1:9" s="1" customFormat="1" ht="28.5" customHeight="1">
      <c r="A20" s="9"/>
      <c r="B20" s="9"/>
      <c r="C20" s="9"/>
      <c r="D20" s="198"/>
      <c r="E20" s="198"/>
      <c r="F20" s="198"/>
      <c r="G20" s="10"/>
    </row>
    <row r="21" spans="1:9" s="1" customFormat="1" ht="24" customHeight="1">
      <c r="A21" s="142"/>
      <c r="B21" s="143" t="s">
        <v>46</v>
      </c>
      <c r="C21" s="143"/>
      <c r="D21" s="143" t="s">
        <v>90</v>
      </c>
      <c r="E21" s="143"/>
      <c r="F21" s="143"/>
      <c r="G21" s="143"/>
      <c r="H21" s="143"/>
      <c r="I21" s="143"/>
    </row>
    <row r="22" spans="1:9" s="1" customFormat="1" ht="36" customHeight="1">
      <c r="A22" s="142"/>
      <c r="B22" s="199"/>
      <c r="C22" s="199"/>
      <c r="D22" s="77" t="s">
        <v>35</v>
      </c>
      <c r="E22" s="77" t="s">
        <v>36</v>
      </c>
      <c r="F22" s="77" t="s">
        <v>173</v>
      </c>
      <c r="G22" s="85" t="s">
        <v>38</v>
      </c>
      <c r="H22" s="85" t="s">
        <v>39</v>
      </c>
      <c r="I22" s="21" t="s">
        <v>40</v>
      </c>
    </row>
    <row r="23" spans="1:9" s="1" customFormat="1" ht="45.75" customHeight="1">
      <c r="A23" s="76">
        <v>2</v>
      </c>
      <c r="B23" s="208" t="s">
        <v>91</v>
      </c>
      <c r="C23" s="208"/>
      <c r="D23" s="53" t="s">
        <v>92</v>
      </c>
      <c r="E23" s="78">
        <v>53</v>
      </c>
      <c r="F23" s="120">
        <v>53</v>
      </c>
      <c r="G23" s="120">
        <v>53</v>
      </c>
      <c r="H23" s="78">
        <v>53</v>
      </c>
      <c r="I23" s="79" t="s">
        <v>82</v>
      </c>
    </row>
    <row r="24" spans="1:9" s="1" customFormat="1" ht="12.75" customHeight="1">
      <c r="A24" s="9"/>
      <c r="B24" s="9"/>
      <c r="C24" s="9"/>
      <c r="D24" s="138"/>
      <c r="E24" s="138"/>
      <c r="F24" s="138"/>
      <c r="G24" s="10"/>
    </row>
    <row r="25" spans="1:9" s="1" customFormat="1" ht="12.75" customHeight="1">
      <c r="A25" s="9"/>
      <c r="B25" s="9"/>
      <c r="C25" s="9"/>
      <c r="D25" s="209"/>
      <c r="E25" s="209"/>
      <c r="F25" s="209"/>
      <c r="G25" s="10"/>
    </row>
    <row r="26" spans="1:9" s="1" customFormat="1" ht="63" customHeight="1">
      <c r="A26" s="14"/>
      <c r="B26" s="143" t="s">
        <v>93</v>
      </c>
      <c r="C26" s="143"/>
      <c r="D26" s="143"/>
      <c r="E26" s="84" t="s">
        <v>14</v>
      </c>
      <c r="F26" s="122" t="s">
        <v>174</v>
      </c>
      <c r="G26" s="84" t="s">
        <v>16</v>
      </c>
      <c r="H26" s="84" t="s">
        <v>17</v>
      </c>
      <c r="I26" s="84" t="s">
        <v>18</v>
      </c>
    </row>
    <row r="27" spans="1:9" s="17" customFormat="1" ht="12">
      <c r="A27" s="15">
        <v>1</v>
      </c>
      <c r="B27" s="57">
        <v>410000</v>
      </c>
      <c r="C27" s="207" t="s">
        <v>94</v>
      </c>
      <c r="D27" s="207"/>
      <c r="E27" s="95">
        <v>728200</v>
      </c>
      <c r="F27" s="95">
        <f>751500</f>
        <v>751500</v>
      </c>
      <c r="G27" s="95">
        <v>822400</v>
      </c>
      <c r="H27" s="95">
        <v>822400</v>
      </c>
      <c r="I27" s="95">
        <f>+F27+G27+H27</f>
        <v>2396300</v>
      </c>
    </row>
    <row r="28" spans="1:9" s="17" customFormat="1" ht="12">
      <c r="A28" s="15">
        <v>2</v>
      </c>
      <c r="B28" s="57">
        <v>510000</v>
      </c>
      <c r="C28" s="207" t="s">
        <v>95</v>
      </c>
      <c r="D28" s="207"/>
      <c r="E28" s="95">
        <v>6000</v>
      </c>
      <c r="F28" s="95">
        <f>6000</f>
        <v>6000</v>
      </c>
      <c r="G28" s="95">
        <v>6000</v>
      </c>
      <c r="H28" s="95">
        <v>6000</v>
      </c>
      <c r="I28" s="95">
        <f t="shared" ref="I28:I33" si="0">+F28+G28+H28</f>
        <v>18000</v>
      </c>
    </row>
    <row r="29" spans="1:9" s="18" customFormat="1">
      <c r="A29" s="15">
        <v>3</v>
      </c>
      <c r="B29" s="57">
        <v>630000</v>
      </c>
      <c r="C29" s="207" t="s">
        <v>96</v>
      </c>
      <c r="D29" s="207"/>
      <c r="E29" s="95">
        <v>15000</v>
      </c>
      <c r="F29" s="95">
        <v>38000</v>
      </c>
      <c r="G29" s="95">
        <v>25000</v>
      </c>
      <c r="H29" s="95">
        <v>25000</v>
      </c>
      <c r="I29" s="95">
        <f t="shared" si="0"/>
        <v>88000</v>
      </c>
    </row>
    <row r="30" spans="1:9" s="18" customFormat="1">
      <c r="A30" s="15">
        <v>5</v>
      </c>
      <c r="B30" s="57">
        <v>412900</v>
      </c>
      <c r="C30" s="207" t="s">
        <v>97</v>
      </c>
      <c r="D30" s="207"/>
      <c r="E30" s="95">
        <v>21000</v>
      </c>
      <c r="F30" s="95">
        <v>20000</v>
      </c>
      <c r="G30" s="95">
        <v>22500</v>
      </c>
      <c r="H30" s="95">
        <v>22500</v>
      </c>
      <c r="I30" s="95">
        <f t="shared" si="0"/>
        <v>65000</v>
      </c>
    </row>
    <row r="31" spans="1:9" s="18" customFormat="1" ht="25.15" customHeight="1">
      <c r="A31" s="28">
        <v>6</v>
      </c>
      <c r="B31" s="57">
        <v>416000</v>
      </c>
      <c r="C31" s="210" t="s">
        <v>98</v>
      </c>
      <c r="D31" s="210"/>
      <c r="E31" s="95">
        <v>3031700</v>
      </c>
      <c r="F31" s="95">
        <v>3413800</v>
      </c>
      <c r="G31" s="95">
        <v>3523000</v>
      </c>
      <c r="H31" s="95">
        <v>3523000</v>
      </c>
      <c r="I31" s="95">
        <f t="shared" si="0"/>
        <v>10459800</v>
      </c>
    </row>
    <row r="32" spans="1:9" s="18" customFormat="1">
      <c r="A32" s="28">
        <v>6</v>
      </c>
      <c r="B32" s="57">
        <v>487400</v>
      </c>
      <c r="C32" s="210" t="s">
        <v>99</v>
      </c>
      <c r="D32" s="210"/>
      <c r="E32" s="95">
        <v>155600</v>
      </c>
      <c r="F32" s="95">
        <v>167000</v>
      </c>
      <c r="G32" s="95">
        <v>183900</v>
      </c>
      <c r="H32" s="95">
        <v>183900</v>
      </c>
      <c r="I32" s="95">
        <f t="shared" si="0"/>
        <v>534800</v>
      </c>
    </row>
    <row r="33" spans="1:9" s="18" customFormat="1">
      <c r="A33" s="15">
        <v>6</v>
      </c>
      <c r="B33" s="57">
        <v>511000</v>
      </c>
      <c r="C33" s="207" t="s">
        <v>95</v>
      </c>
      <c r="D33" s="207"/>
      <c r="E33" s="95">
        <v>1200</v>
      </c>
      <c r="F33" s="95">
        <v>1200</v>
      </c>
      <c r="G33" s="95">
        <v>1200</v>
      </c>
      <c r="H33" s="95">
        <v>1200</v>
      </c>
      <c r="I33" s="95">
        <f t="shared" si="0"/>
        <v>3600</v>
      </c>
    </row>
    <row r="34" spans="1:9" ht="20.25" customHeight="1">
      <c r="A34" s="12"/>
      <c r="B34" s="13"/>
      <c r="C34" s="7"/>
      <c r="D34" s="80" t="s">
        <v>19</v>
      </c>
      <c r="E34" s="94">
        <v>3958700</v>
      </c>
      <c r="F34" s="94">
        <f>F27+F28+F29+F30+F31+F32+F33</f>
        <v>4397500</v>
      </c>
      <c r="G34" s="94">
        <f>G27+G28+G29+G30+G31+G32+G33</f>
        <v>4584000</v>
      </c>
      <c r="H34" s="94">
        <f>H27+H28+H29+H30+H31+H32+H33</f>
        <v>4584000</v>
      </c>
      <c r="I34" s="94">
        <f>+F34+G34+H34</f>
        <v>13565500</v>
      </c>
    </row>
    <row r="35" spans="1:9" ht="27" customHeight="1">
      <c r="E35" s="11" t="s">
        <v>1</v>
      </c>
      <c r="F35" s="11"/>
      <c r="G35" s="10"/>
      <c r="H35" s="3"/>
      <c r="I35" s="3"/>
    </row>
    <row r="36" spans="1:9" s="1" customFormat="1" ht="43.15" customHeight="1">
      <c r="A36" s="14"/>
      <c r="B36" s="139" t="s">
        <v>100</v>
      </c>
      <c r="C36" s="140"/>
      <c r="D36" s="141"/>
      <c r="E36" s="84" t="s">
        <v>101</v>
      </c>
      <c r="F36" s="122" t="s">
        <v>175</v>
      </c>
      <c r="G36" s="84" t="s">
        <v>103</v>
      </c>
      <c r="H36" s="84" t="s">
        <v>104</v>
      </c>
      <c r="I36" s="84" t="s">
        <v>18</v>
      </c>
    </row>
    <row r="37" spans="1:9" s="1" customFormat="1" ht="16.149999999999999" customHeight="1">
      <c r="A37" s="15">
        <v>1</v>
      </c>
      <c r="B37" s="204" t="s">
        <v>105</v>
      </c>
      <c r="C37" s="205"/>
      <c r="D37" s="206"/>
      <c r="E37" s="93">
        <f>3958700-1363310</f>
        <v>2595390</v>
      </c>
      <c r="F37" s="118">
        <f>F39-F38</f>
        <v>2881500</v>
      </c>
      <c r="G37" s="93">
        <f>G39-G38</f>
        <v>3004000</v>
      </c>
      <c r="H37" s="93">
        <f>H39-H38</f>
        <v>3004000</v>
      </c>
      <c r="I37" s="93">
        <f>+F37+G37+H37</f>
        <v>8889500</v>
      </c>
    </row>
    <row r="38" spans="1:9" s="1" customFormat="1" ht="16.149999999999999" customHeight="1">
      <c r="A38" s="15">
        <v>2</v>
      </c>
      <c r="B38" s="204" t="s">
        <v>106</v>
      </c>
      <c r="C38" s="205"/>
      <c r="D38" s="206"/>
      <c r="E38" s="93">
        <v>1363310</v>
      </c>
      <c r="F38" s="118">
        <v>1516000</v>
      </c>
      <c r="G38" s="93">
        <v>1580000</v>
      </c>
      <c r="H38" s="93">
        <v>1580000</v>
      </c>
      <c r="I38" s="93">
        <f>+F38+G38+H38</f>
        <v>4676000</v>
      </c>
    </row>
    <row r="39" spans="1:9" ht="20.25" customHeight="1">
      <c r="D39" s="80" t="s">
        <v>19</v>
      </c>
      <c r="E39" s="94">
        <f>+E37+E38</f>
        <v>3958700</v>
      </c>
      <c r="F39" s="94">
        <v>4397500</v>
      </c>
      <c r="G39" s="94">
        <v>4584000</v>
      </c>
      <c r="H39" s="94">
        <v>4584000</v>
      </c>
      <c r="I39" s="94">
        <f>+F39+G39+H39</f>
        <v>13565500</v>
      </c>
    </row>
    <row r="42" spans="1:9">
      <c r="E42" s="41"/>
      <c r="F42" s="41"/>
      <c r="G42" s="41"/>
      <c r="H42" s="41"/>
      <c r="I42" s="41"/>
    </row>
  </sheetData>
  <mergeCells count="38">
    <mergeCell ref="B37:D37"/>
    <mergeCell ref="B38:D38"/>
    <mergeCell ref="C33:D33"/>
    <mergeCell ref="B36:D36"/>
    <mergeCell ref="B23:C23"/>
    <mergeCell ref="D24:F24"/>
    <mergeCell ref="C29:D29"/>
    <mergeCell ref="D25:F25"/>
    <mergeCell ref="B26:D26"/>
    <mergeCell ref="C27:D27"/>
    <mergeCell ref="C31:D31"/>
    <mergeCell ref="C32:D32"/>
    <mergeCell ref="C30:D30"/>
    <mergeCell ref="C28:D28"/>
    <mergeCell ref="A8:B8"/>
    <mergeCell ref="C8:I8"/>
    <mergeCell ref="A10:A11"/>
    <mergeCell ref="B10:C11"/>
    <mergeCell ref="D10:I10"/>
    <mergeCell ref="A12:A19"/>
    <mergeCell ref="B12:C19"/>
    <mergeCell ref="D20:F20"/>
    <mergeCell ref="A21:A22"/>
    <mergeCell ref="B21:C22"/>
    <mergeCell ref="D21:I21"/>
    <mergeCell ref="A6:B6"/>
    <mergeCell ref="C6:I6"/>
    <mergeCell ref="A7:B7"/>
    <mergeCell ref="C7:I7"/>
    <mergeCell ref="A1:I1"/>
    <mergeCell ref="A2:B2"/>
    <mergeCell ref="C2:I2"/>
    <mergeCell ref="A5:B5"/>
    <mergeCell ref="C5:I5"/>
    <mergeCell ref="A3:B3"/>
    <mergeCell ref="C3:I3"/>
    <mergeCell ref="C4:I4"/>
    <mergeCell ref="A4:B4"/>
  </mergeCells>
  <printOptions horizontalCentered="1"/>
  <pageMargins left="0.39370078740157483" right="0.31496062992125984" top="0.9055118110236221" bottom="0.70866141732283472" header="0.51181102362204722" footer="0.51181102362204722"/>
  <pageSetup paperSize="9" scale="95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zoomScale="120" zoomScaleNormal="120" workbookViewId="0">
      <selection activeCell="L23" sqref="L23"/>
    </sheetView>
  </sheetViews>
  <sheetFormatPr defaultColWidth="11.42578125" defaultRowHeight="12.75"/>
  <cols>
    <col min="2" max="2" width="8.140625" customWidth="1"/>
    <col min="3" max="3" width="17.140625" customWidth="1"/>
    <col min="4" max="4" width="26.28515625" customWidth="1"/>
    <col min="5" max="5" width="13.28515625" hidden="1" customWidth="1"/>
  </cols>
  <sheetData>
    <row r="1" spans="1:9" ht="27" customHeight="1">
      <c r="A1" s="211" t="s">
        <v>20</v>
      </c>
      <c r="B1" s="211"/>
      <c r="C1" s="211"/>
      <c r="D1" s="211"/>
      <c r="E1" s="211"/>
      <c r="F1" s="211"/>
      <c r="G1" s="211"/>
      <c r="H1" s="211"/>
      <c r="I1" s="211"/>
    </row>
    <row r="2" spans="1:9" ht="31.5">
      <c r="A2" s="14"/>
      <c r="B2" s="143" t="s">
        <v>6</v>
      </c>
      <c r="C2" s="143"/>
      <c r="D2" s="143"/>
      <c r="E2" s="84" t="s">
        <v>14</v>
      </c>
      <c r="F2" s="122" t="s">
        <v>174</v>
      </c>
      <c r="G2" s="84" t="s">
        <v>16</v>
      </c>
      <c r="H2" s="84" t="s">
        <v>17</v>
      </c>
      <c r="I2" s="84" t="s">
        <v>18</v>
      </c>
    </row>
    <row r="3" spans="1:9" s="33" customFormat="1">
      <c r="A3" s="56">
        <v>1</v>
      </c>
      <c r="B3" s="55" t="s">
        <v>7</v>
      </c>
      <c r="C3" s="214" t="s">
        <v>107</v>
      </c>
      <c r="D3" s="215"/>
      <c r="E3" s="96">
        <v>749200</v>
      </c>
      <c r="F3" s="129">
        <v>795500</v>
      </c>
      <c r="G3" s="129">
        <v>853400</v>
      </c>
      <c r="H3" s="129">
        <v>853400</v>
      </c>
      <c r="I3" s="96">
        <f>+F3+G3+H3</f>
        <v>2502300</v>
      </c>
    </row>
    <row r="4" spans="1:9">
      <c r="A4" s="28">
        <v>2</v>
      </c>
      <c r="B4" s="55" t="s">
        <v>7</v>
      </c>
      <c r="C4" s="214" t="s">
        <v>108</v>
      </c>
      <c r="D4" s="215"/>
      <c r="E4" s="96">
        <v>150000</v>
      </c>
      <c r="F4" s="129">
        <v>145000</v>
      </c>
      <c r="G4" s="129">
        <v>150000</v>
      </c>
      <c r="H4" s="129">
        <v>150000</v>
      </c>
      <c r="I4" s="96">
        <f t="shared" ref="I4:I26" si="0">+F4+G4+H4</f>
        <v>445000</v>
      </c>
    </row>
    <row r="5" spans="1:9">
      <c r="A5" s="15">
        <v>3</v>
      </c>
      <c r="B5" s="55" t="s">
        <v>7</v>
      </c>
      <c r="C5" s="214" t="s">
        <v>109</v>
      </c>
      <c r="D5" s="215"/>
      <c r="E5" s="96">
        <v>1677000</v>
      </c>
      <c r="F5" s="129">
        <v>1888200</v>
      </c>
      <c r="G5" s="129">
        <v>1948000</v>
      </c>
      <c r="H5" s="129">
        <v>1948000</v>
      </c>
      <c r="I5" s="96">
        <f t="shared" si="0"/>
        <v>5784200</v>
      </c>
    </row>
    <row r="6" spans="1:9">
      <c r="A6" s="15">
        <v>4</v>
      </c>
      <c r="B6" s="55" t="s">
        <v>7</v>
      </c>
      <c r="C6" s="214" t="s">
        <v>110</v>
      </c>
      <c r="D6" s="215"/>
      <c r="E6" s="96">
        <v>383600</v>
      </c>
      <c r="F6" s="129">
        <v>429000</v>
      </c>
      <c r="G6" s="129">
        <v>434600</v>
      </c>
      <c r="H6" s="129">
        <v>434600</v>
      </c>
      <c r="I6" s="96">
        <f t="shared" si="0"/>
        <v>1298200</v>
      </c>
    </row>
    <row r="7" spans="1:9" ht="24" customHeight="1">
      <c r="A7" s="15">
        <v>5</v>
      </c>
      <c r="B7" s="55" t="s">
        <v>7</v>
      </c>
      <c r="C7" s="212" t="s">
        <v>111</v>
      </c>
      <c r="D7" s="213"/>
      <c r="E7" s="96">
        <v>16700</v>
      </c>
      <c r="F7" s="129">
        <v>10000</v>
      </c>
      <c r="G7" s="129">
        <v>12500</v>
      </c>
      <c r="H7" s="129">
        <v>12500</v>
      </c>
      <c r="I7" s="96">
        <f t="shared" si="0"/>
        <v>35000</v>
      </c>
    </row>
    <row r="8" spans="1:9">
      <c r="A8" s="15">
        <v>6</v>
      </c>
      <c r="B8" s="55" t="s">
        <v>7</v>
      </c>
      <c r="C8" s="214" t="s">
        <v>112</v>
      </c>
      <c r="D8" s="215"/>
      <c r="E8" s="96">
        <v>488700</v>
      </c>
      <c r="F8" s="129">
        <v>510400</v>
      </c>
      <c r="G8" s="129">
        <v>520400</v>
      </c>
      <c r="H8" s="129">
        <v>520400</v>
      </c>
      <c r="I8" s="96">
        <f t="shared" si="0"/>
        <v>1551200</v>
      </c>
    </row>
    <row r="9" spans="1:9">
      <c r="A9" s="15">
        <v>7</v>
      </c>
      <c r="B9" s="55" t="s">
        <v>7</v>
      </c>
      <c r="C9" s="214" t="s">
        <v>113</v>
      </c>
      <c r="D9" s="215"/>
      <c r="E9" s="96">
        <v>144000</v>
      </c>
      <c r="F9" s="129">
        <v>124000</v>
      </c>
      <c r="G9" s="129">
        <v>144000</v>
      </c>
      <c r="H9" s="129">
        <v>144000</v>
      </c>
      <c r="I9" s="96">
        <f t="shared" si="0"/>
        <v>412000</v>
      </c>
    </row>
    <row r="10" spans="1:9">
      <c r="A10" s="28">
        <v>8</v>
      </c>
      <c r="B10" s="55" t="s">
        <v>7</v>
      </c>
      <c r="C10" s="214" t="s">
        <v>114</v>
      </c>
      <c r="D10" s="215"/>
      <c r="E10" s="96">
        <v>10000</v>
      </c>
      <c r="F10" s="129">
        <v>10000</v>
      </c>
      <c r="G10" s="129">
        <v>10000</v>
      </c>
      <c r="H10" s="129">
        <v>10000</v>
      </c>
      <c r="I10" s="96">
        <f t="shared" si="0"/>
        <v>30000</v>
      </c>
    </row>
    <row r="11" spans="1:9">
      <c r="A11" s="15">
        <v>9</v>
      </c>
      <c r="B11" s="55" t="s">
        <v>7</v>
      </c>
      <c r="C11" s="214" t="s">
        <v>115</v>
      </c>
      <c r="D11" s="215"/>
      <c r="E11" s="96">
        <v>1200</v>
      </c>
      <c r="F11" s="129">
        <v>1200</v>
      </c>
      <c r="G11" s="129">
        <v>1200</v>
      </c>
      <c r="H11" s="129">
        <v>1200</v>
      </c>
      <c r="I11" s="96">
        <f t="shared" si="0"/>
        <v>3600</v>
      </c>
    </row>
    <row r="12" spans="1:9">
      <c r="A12" s="15">
        <v>10</v>
      </c>
      <c r="B12" s="55" t="s">
        <v>7</v>
      </c>
      <c r="C12" s="214" t="s">
        <v>116</v>
      </c>
      <c r="D12" s="215"/>
      <c r="E12" s="96">
        <v>12500</v>
      </c>
      <c r="F12" s="129">
        <v>12500</v>
      </c>
      <c r="G12" s="129">
        <v>12500</v>
      </c>
      <c r="H12" s="129">
        <v>12500</v>
      </c>
      <c r="I12" s="96">
        <f t="shared" si="0"/>
        <v>37500</v>
      </c>
    </row>
    <row r="13" spans="1:9">
      <c r="A13" s="15">
        <v>11</v>
      </c>
      <c r="B13" s="55" t="s">
        <v>7</v>
      </c>
      <c r="C13" s="214" t="s">
        <v>117</v>
      </c>
      <c r="D13" s="215"/>
      <c r="E13" s="96">
        <v>55000</v>
      </c>
      <c r="F13" s="129">
        <v>185000</v>
      </c>
      <c r="G13" s="129">
        <v>185000</v>
      </c>
      <c r="H13" s="129">
        <v>185000</v>
      </c>
      <c r="I13" s="96">
        <f t="shared" si="0"/>
        <v>555000</v>
      </c>
    </row>
    <row r="14" spans="1:9" s="31" customFormat="1" ht="27" customHeight="1">
      <c r="A14" s="56">
        <v>12</v>
      </c>
      <c r="B14" s="55" t="s">
        <v>7</v>
      </c>
      <c r="C14" s="212" t="s">
        <v>118</v>
      </c>
      <c r="D14" s="213"/>
      <c r="E14" s="96">
        <v>10000</v>
      </c>
      <c r="F14" s="129">
        <v>14000</v>
      </c>
      <c r="G14" s="129">
        <v>14000</v>
      </c>
      <c r="H14" s="129">
        <v>14000</v>
      </c>
      <c r="I14" s="96">
        <f t="shared" si="0"/>
        <v>42000</v>
      </c>
    </row>
    <row r="15" spans="1:9" s="31" customFormat="1" ht="21" customHeight="1">
      <c r="A15" s="56">
        <v>13</v>
      </c>
      <c r="B15" s="55" t="s">
        <v>7</v>
      </c>
      <c r="C15" s="212" t="s">
        <v>119</v>
      </c>
      <c r="D15" s="213"/>
      <c r="E15" s="96">
        <v>23000</v>
      </c>
      <c r="F15" s="129">
        <v>37000</v>
      </c>
      <c r="G15" s="129">
        <v>39400</v>
      </c>
      <c r="H15" s="129">
        <v>39400</v>
      </c>
      <c r="I15" s="96">
        <f t="shared" si="0"/>
        <v>115800</v>
      </c>
    </row>
    <row r="16" spans="1:9" s="31" customFormat="1">
      <c r="A16" s="56">
        <v>14</v>
      </c>
      <c r="B16" s="55" t="s">
        <v>7</v>
      </c>
      <c r="C16" s="214" t="s">
        <v>120</v>
      </c>
      <c r="D16" s="215"/>
      <c r="E16" s="96">
        <v>1500</v>
      </c>
      <c r="F16" s="129">
        <v>2000</v>
      </c>
      <c r="G16" s="129">
        <v>3000</v>
      </c>
      <c r="H16" s="129">
        <v>3000</v>
      </c>
      <c r="I16" s="96">
        <f t="shared" si="0"/>
        <v>8000</v>
      </c>
    </row>
    <row r="17" spans="1:9" s="31" customFormat="1">
      <c r="A17" s="56">
        <v>15</v>
      </c>
      <c r="B17" s="55" t="s">
        <v>7</v>
      </c>
      <c r="C17" s="214" t="s">
        <v>121</v>
      </c>
      <c r="D17" s="215"/>
      <c r="E17" s="96">
        <v>10000</v>
      </c>
      <c r="F17" s="129">
        <v>10000</v>
      </c>
      <c r="G17" s="129">
        <v>10000</v>
      </c>
      <c r="H17" s="129">
        <v>10000</v>
      </c>
      <c r="I17" s="96">
        <f t="shared" si="0"/>
        <v>30000</v>
      </c>
    </row>
    <row r="18" spans="1:9" s="31" customFormat="1" ht="22.9" customHeight="1">
      <c r="A18" s="56">
        <v>16</v>
      </c>
      <c r="B18" s="55" t="s">
        <v>7</v>
      </c>
      <c r="C18" s="212" t="s">
        <v>122</v>
      </c>
      <c r="D18" s="213"/>
      <c r="E18" s="96">
        <v>18000</v>
      </c>
      <c r="F18" s="129">
        <v>17000</v>
      </c>
      <c r="G18" s="129">
        <v>17000</v>
      </c>
      <c r="H18" s="129">
        <v>17000</v>
      </c>
      <c r="I18" s="96">
        <f t="shared" si="0"/>
        <v>51000</v>
      </c>
    </row>
    <row r="19" spans="1:9" s="32" customFormat="1">
      <c r="A19" s="56">
        <v>17</v>
      </c>
      <c r="B19" s="55" t="s">
        <v>7</v>
      </c>
      <c r="C19" s="212" t="s">
        <v>123</v>
      </c>
      <c r="D19" s="213"/>
      <c r="E19" s="96">
        <v>45000</v>
      </c>
      <c r="F19" s="129">
        <v>42400</v>
      </c>
      <c r="G19" s="129">
        <v>43800</v>
      </c>
      <c r="H19" s="129">
        <v>43800</v>
      </c>
      <c r="I19" s="96">
        <f t="shared" si="0"/>
        <v>130000</v>
      </c>
    </row>
    <row r="20" spans="1:9" s="32" customFormat="1" ht="21" customHeight="1">
      <c r="A20" s="56">
        <v>18</v>
      </c>
      <c r="B20" s="55" t="s">
        <v>7</v>
      </c>
      <c r="C20" s="212" t="s">
        <v>124</v>
      </c>
      <c r="D20" s="213"/>
      <c r="E20" s="96">
        <v>87600</v>
      </c>
      <c r="F20" s="129">
        <v>87600</v>
      </c>
      <c r="G20" s="129">
        <v>100700</v>
      </c>
      <c r="H20" s="129">
        <v>100700</v>
      </c>
      <c r="I20" s="96">
        <f t="shared" si="0"/>
        <v>289000</v>
      </c>
    </row>
    <row r="21" spans="1:9" s="32" customFormat="1" ht="22.9" customHeight="1">
      <c r="A21" s="56">
        <v>19</v>
      </c>
      <c r="B21" s="55" t="s">
        <v>7</v>
      </c>
      <c r="C21" s="212" t="s">
        <v>125</v>
      </c>
      <c r="D21" s="213"/>
      <c r="E21" s="96">
        <v>10100</v>
      </c>
      <c r="F21" s="129">
        <v>8000</v>
      </c>
      <c r="G21" s="129">
        <v>8000</v>
      </c>
      <c r="H21" s="129">
        <v>8000</v>
      </c>
      <c r="I21" s="96">
        <f t="shared" si="0"/>
        <v>24000</v>
      </c>
    </row>
    <row r="22" spans="1:9" s="32" customFormat="1" ht="37.15" customHeight="1">
      <c r="A22" s="56">
        <v>20</v>
      </c>
      <c r="B22" s="55" t="s">
        <v>7</v>
      </c>
      <c r="C22" s="212" t="s">
        <v>126</v>
      </c>
      <c r="D22" s="213"/>
      <c r="E22" s="96">
        <v>10900</v>
      </c>
      <c r="F22" s="129">
        <v>12000</v>
      </c>
      <c r="G22" s="129">
        <v>14500</v>
      </c>
      <c r="H22" s="129">
        <v>14500</v>
      </c>
      <c r="I22" s="96">
        <f t="shared" si="0"/>
        <v>41000</v>
      </c>
    </row>
    <row r="23" spans="1:9" s="32" customFormat="1">
      <c r="A23" s="56">
        <v>21</v>
      </c>
      <c r="B23" s="55" t="s">
        <v>7</v>
      </c>
      <c r="C23" s="212" t="s">
        <v>127</v>
      </c>
      <c r="D23" s="213"/>
      <c r="E23" s="96">
        <v>40000</v>
      </c>
      <c r="F23" s="129">
        <v>40000</v>
      </c>
      <c r="G23" s="129">
        <v>45000</v>
      </c>
      <c r="H23" s="129">
        <v>45000</v>
      </c>
      <c r="I23" s="96">
        <f t="shared" si="0"/>
        <v>130000</v>
      </c>
    </row>
    <row r="24" spans="1:9" s="32" customFormat="1">
      <c r="A24" s="56">
        <v>22</v>
      </c>
      <c r="B24" s="55" t="s">
        <v>7</v>
      </c>
      <c r="C24" s="212" t="s">
        <v>128</v>
      </c>
      <c r="D24" s="213"/>
      <c r="E24" s="96">
        <v>2000</v>
      </c>
      <c r="F24" s="129">
        <v>4000</v>
      </c>
      <c r="G24" s="129">
        <v>4000</v>
      </c>
      <c r="H24" s="129">
        <v>4000</v>
      </c>
      <c r="I24" s="96">
        <f t="shared" si="0"/>
        <v>12000</v>
      </c>
    </row>
    <row r="25" spans="1:9" s="32" customFormat="1">
      <c r="A25" s="56">
        <v>23</v>
      </c>
      <c r="B25" s="55" t="s">
        <v>7</v>
      </c>
      <c r="C25" s="212" t="s">
        <v>129</v>
      </c>
      <c r="D25" s="213"/>
      <c r="E25" s="96">
        <v>3000</v>
      </c>
      <c r="F25" s="129">
        <v>3000</v>
      </c>
      <c r="G25" s="129">
        <v>3000</v>
      </c>
      <c r="H25" s="129">
        <v>3000</v>
      </c>
      <c r="I25" s="96">
        <f t="shared" si="0"/>
        <v>9000</v>
      </c>
    </row>
    <row r="26" spans="1:9" s="32" customFormat="1">
      <c r="A26" s="56">
        <v>24</v>
      </c>
      <c r="B26" s="55" t="s">
        <v>7</v>
      </c>
      <c r="C26" s="212" t="s">
        <v>130</v>
      </c>
      <c r="D26" s="213"/>
      <c r="E26" s="96">
        <v>9700</v>
      </c>
      <c r="F26" s="129">
        <v>9700</v>
      </c>
      <c r="G26" s="129">
        <v>10000</v>
      </c>
      <c r="H26" s="129">
        <v>10000</v>
      </c>
      <c r="I26" s="96">
        <f t="shared" si="0"/>
        <v>29700</v>
      </c>
    </row>
    <row r="27" spans="1:9" s="3" customFormat="1" ht="11.25">
      <c r="C27" s="54"/>
      <c r="D27" s="82" t="s">
        <v>19</v>
      </c>
      <c r="E27" s="97">
        <f>+SUM(E3:E26)</f>
        <v>3958700</v>
      </c>
      <c r="F27" s="97">
        <f>SUM(F3:F26)</f>
        <v>4397500</v>
      </c>
      <c r="G27" s="97">
        <f>G3+G4+G5+G6+G7+G8+G9+G10+G11+G12+G13+G14+G15+G16+G17+G18+G19+G20+G21+G22+G23+G24+G25+G26</f>
        <v>4584000</v>
      </c>
      <c r="H27" s="97">
        <f>+SUM(H3:H26)</f>
        <v>4584000</v>
      </c>
      <c r="I27" s="97">
        <f>+F27+G27+H27</f>
        <v>13565500</v>
      </c>
    </row>
    <row r="28" spans="1:9" hidden="1">
      <c r="E28" s="115" t="s">
        <v>168</v>
      </c>
      <c r="F28" s="116">
        <v>4397500</v>
      </c>
      <c r="G28" s="116">
        <v>4584000</v>
      </c>
      <c r="H28" s="116">
        <v>4584000</v>
      </c>
    </row>
    <row r="31" spans="1:9">
      <c r="F31" s="119"/>
    </row>
  </sheetData>
  <mergeCells count="26">
    <mergeCell ref="C26:D26"/>
    <mergeCell ref="C9:D9"/>
    <mergeCell ref="C11:D11"/>
    <mergeCell ref="C12:D12"/>
    <mergeCell ref="C13:D13"/>
    <mergeCell ref="C14:D14"/>
    <mergeCell ref="C15:D15"/>
    <mergeCell ref="C19:D19"/>
    <mergeCell ref="C20:D20"/>
    <mergeCell ref="C21:D21"/>
    <mergeCell ref="C22:D22"/>
    <mergeCell ref="C23:D23"/>
    <mergeCell ref="C24:D24"/>
    <mergeCell ref="C25:D25"/>
    <mergeCell ref="C16:D16"/>
    <mergeCell ref="C17:D17"/>
    <mergeCell ref="A1:I1"/>
    <mergeCell ref="C18:D18"/>
    <mergeCell ref="C4:D4"/>
    <mergeCell ref="C10:D10"/>
    <mergeCell ref="C8:D8"/>
    <mergeCell ref="B2:D2"/>
    <mergeCell ref="C3:D3"/>
    <mergeCell ref="C5:D5"/>
    <mergeCell ref="C6:D6"/>
    <mergeCell ref="C7:D7"/>
  </mergeCells>
  <printOptions horizontalCentered="1"/>
  <pageMargins left="0.70866141732283472" right="0.70866141732283472" top="0.6692913385826772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view="pageBreakPreview" zoomScale="140" zoomScaleSheetLayoutView="100" workbookViewId="0">
      <selection activeCell="G22" sqref="G22"/>
    </sheetView>
  </sheetViews>
  <sheetFormatPr defaultColWidth="8.7109375" defaultRowHeight="12.75"/>
  <cols>
    <col min="1" max="1" width="6.7109375" customWidth="1"/>
    <col min="2" max="2" width="17" style="2" customWidth="1"/>
    <col min="3" max="3" width="28.28515625" style="2" customWidth="1"/>
    <col min="4" max="4" width="20" customWidth="1"/>
    <col min="5" max="5" width="10.7109375" hidden="1" customWidth="1"/>
    <col min="6" max="6" width="11.7109375" customWidth="1"/>
    <col min="7" max="8" width="10.7109375" customWidth="1"/>
    <col min="9" max="9" width="21.7109375" customWidth="1"/>
  </cols>
  <sheetData>
    <row r="1" spans="1:9" ht="13.5" thickBot="1">
      <c r="A1" s="158" t="s">
        <v>70</v>
      </c>
      <c r="B1" s="159"/>
      <c r="C1" s="159"/>
      <c r="D1" s="159"/>
      <c r="E1" s="159"/>
      <c r="F1" s="159"/>
      <c r="G1" s="159"/>
      <c r="H1" s="159"/>
      <c r="I1" s="160"/>
    </row>
    <row r="2" spans="1:9" s="1" customFormat="1" ht="12">
      <c r="A2" s="216" t="s">
        <v>71</v>
      </c>
      <c r="B2" s="217"/>
      <c r="C2" s="218" t="s">
        <v>72</v>
      </c>
      <c r="D2" s="218"/>
      <c r="E2" s="218"/>
      <c r="F2" s="218"/>
      <c r="G2" s="218"/>
      <c r="H2" s="218"/>
      <c r="I2" s="219"/>
    </row>
    <row r="3" spans="1:9" s="29" customFormat="1" ht="10.15" customHeight="1">
      <c r="A3" s="178" t="s">
        <v>73</v>
      </c>
      <c r="B3" s="179"/>
      <c r="C3" s="220" t="s">
        <v>131</v>
      </c>
      <c r="D3" s="220"/>
      <c r="E3" s="220"/>
      <c r="F3" s="220"/>
      <c r="G3" s="220"/>
      <c r="H3" s="220"/>
      <c r="I3" s="221"/>
    </row>
    <row r="4" spans="1:9" s="1" customFormat="1" ht="22.15" customHeight="1">
      <c r="A4" s="156" t="s">
        <v>32</v>
      </c>
      <c r="B4" s="157"/>
      <c r="C4" s="182" t="s">
        <v>170</v>
      </c>
      <c r="D4" s="182"/>
      <c r="E4" s="182"/>
      <c r="F4" s="182"/>
      <c r="G4" s="182"/>
      <c r="H4" s="182"/>
      <c r="I4" s="183"/>
    </row>
    <row r="5" spans="1:9" s="29" customFormat="1" ht="12">
      <c r="A5" s="178" t="s">
        <v>24</v>
      </c>
      <c r="B5" s="179"/>
      <c r="C5" s="222" t="s">
        <v>132</v>
      </c>
      <c r="D5" s="222"/>
      <c r="E5" s="222"/>
      <c r="F5" s="222"/>
      <c r="G5" s="222"/>
      <c r="H5" s="222"/>
      <c r="I5" s="223"/>
    </row>
    <row r="6" spans="1:9" s="1" customFormat="1" ht="24.6" customHeight="1">
      <c r="A6" s="177" t="s">
        <v>26</v>
      </c>
      <c r="B6" s="157"/>
      <c r="C6" s="224" t="s">
        <v>133</v>
      </c>
      <c r="D6" s="224"/>
      <c r="E6" s="224"/>
      <c r="F6" s="224"/>
      <c r="G6" s="224"/>
      <c r="H6" s="224"/>
      <c r="I6" s="225"/>
    </row>
    <row r="7" spans="1:9" s="1" customFormat="1" ht="12">
      <c r="A7" s="177" t="s">
        <v>28</v>
      </c>
      <c r="B7" s="157"/>
      <c r="C7" s="226" t="s">
        <v>134</v>
      </c>
      <c r="D7" s="226"/>
      <c r="E7" s="226"/>
      <c r="F7" s="226"/>
      <c r="G7" s="226"/>
      <c r="H7" s="226"/>
      <c r="I7" s="227"/>
    </row>
    <row r="8" spans="1:9" s="1" customFormat="1" ht="22.15" customHeight="1" thickBot="1">
      <c r="A8" s="173" t="s">
        <v>78</v>
      </c>
      <c r="B8" s="174"/>
      <c r="C8" s="228" t="s">
        <v>172</v>
      </c>
      <c r="D8" s="228"/>
      <c r="E8" s="228"/>
      <c r="F8" s="228"/>
      <c r="G8" s="228"/>
      <c r="H8" s="228"/>
      <c r="I8" s="229"/>
    </row>
    <row r="9" spans="1:9" s="1" customFormat="1" ht="12">
      <c r="A9" s="4"/>
      <c r="B9" s="5"/>
      <c r="C9" s="23"/>
      <c r="D9" s="4"/>
      <c r="E9" s="4"/>
      <c r="F9" s="4"/>
      <c r="G9" s="3"/>
    </row>
    <row r="10" spans="1:9" s="1" customFormat="1" ht="12">
      <c r="A10" s="142"/>
      <c r="B10" s="143" t="s">
        <v>33</v>
      </c>
      <c r="C10" s="143"/>
      <c r="D10" s="143" t="s">
        <v>79</v>
      </c>
      <c r="E10" s="143"/>
      <c r="F10" s="143"/>
      <c r="G10" s="143"/>
      <c r="H10" s="143"/>
      <c r="I10" s="143"/>
    </row>
    <row r="11" spans="1:9" s="1" customFormat="1" ht="42">
      <c r="A11" s="142"/>
      <c r="B11" s="143"/>
      <c r="C11" s="143"/>
      <c r="D11" s="21" t="s">
        <v>35</v>
      </c>
      <c r="E11" s="21" t="s">
        <v>36</v>
      </c>
      <c r="F11" s="21" t="s">
        <v>173</v>
      </c>
      <c r="G11" s="84" t="s">
        <v>38</v>
      </c>
      <c r="H11" s="84" t="s">
        <v>39</v>
      </c>
      <c r="I11" s="21" t="s">
        <v>40</v>
      </c>
    </row>
    <row r="12" spans="1:9" s="1" customFormat="1" ht="67.5">
      <c r="A12" s="58">
        <v>1</v>
      </c>
      <c r="B12" s="208" t="s">
        <v>135</v>
      </c>
      <c r="C12" s="208"/>
      <c r="D12" s="8" t="s">
        <v>136</v>
      </c>
      <c r="E12" s="63">
        <v>13</v>
      </c>
      <c r="F12" s="63">
        <v>12</v>
      </c>
      <c r="G12" s="63">
        <v>12</v>
      </c>
      <c r="H12" s="63">
        <v>12</v>
      </c>
      <c r="I12" s="26" t="s">
        <v>50</v>
      </c>
    </row>
    <row r="13" spans="1:9" s="1" customFormat="1" ht="12">
      <c r="A13" s="9"/>
      <c r="B13" s="9"/>
      <c r="C13" s="9"/>
      <c r="D13" s="232"/>
      <c r="E13" s="232"/>
      <c r="F13" s="232"/>
      <c r="G13" s="10"/>
    </row>
    <row r="14" spans="1:9" s="1" customFormat="1" ht="31.5">
      <c r="A14" s="22"/>
      <c r="B14" s="143" t="s">
        <v>137</v>
      </c>
      <c r="C14" s="143"/>
      <c r="D14" s="143"/>
      <c r="E14" s="84" t="s">
        <v>14</v>
      </c>
      <c r="F14" s="122" t="s">
        <v>174</v>
      </c>
      <c r="G14" s="84" t="s">
        <v>16</v>
      </c>
      <c r="H14" s="84" t="s">
        <v>17</v>
      </c>
      <c r="I14" s="84" t="s">
        <v>18</v>
      </c>
    </row>
    <row r="15" spans="1:9" s="17" customFormat="1" ht="12">
      <c r="A15" s="25">
        <v>1</v>
      </c>
      <c r="B15" s="27">
        <v>415200</v>
      </c>
      <c r="C15" s="230" t="s">
        <v>138</v>
      </c>
      <c r="D15" s="230"/>
      <c r="E15" s="87">
        <v>318000</v>
      </c>
      <c r="F15" s="98">
        <v>317800</v>
      </c>
      <c r="G15" s="98">
        <v>317800</v>
      </c>
      <c r="H15" s="98">
        <v>317800</v>
      </c>
      <c r="I15" s="98">
        <f>+F15+G15+H15</f>
        <v>953400</v>
      </c>
    </row>
    <row r="16" spans="1:9">
      <c r="A16" s="12"/>
      <c r="B16" s="13"/>
      <c r="C16" s="24"/>
      <c r="D16" s="80" t="s">
        <v>19</v>
      </c>
      <c r="E16" s="99">
        <f>+E15</f>
        <v>318000</v>
      </c>
      <c r="F16" s="127">
        <v>317800</v>
      </c>
      <c r="G16" s="127">
        <v>317800</v>
      </c>
      <c r="H16" s="127">
        <v>317800</v>
      </c>
      <c r="I16" s="127">
        <f>+F16+G16+H16</f>
        <v>953400</v>
      </c>
    </row>
    <row r="17" spans="1:9">
      <c r="E17" s="11"/>
      <c r="F17" s="11"/>
      <c r="G17" s="10"/>
    </row>
    <row r="18" spans="1:9" s="1" customFormat="1" ht="31.5">
      <c r="A18" s="22"/>
      <c r="B18" s="143" t="s">
        <v>100</v>
      </c>
      <c r="C18" s="143"/>
      <c r="D18" s="143"/>
      <c r="E18" s="84" t="s">
        <v>101</v>
      </c>
      <c r="F18" s="122" t="s">
        <v>175</v>
      </c>
      <c r="G18" s="84" t="s">
        <v>103</v>
      </c>
      <c r="H18" s="84" t="s">
        <v>104</v>
      </c>
      <c r="I18" s="84" t="s">
        <v>18</v>
      </c>
    </row>
    <row r="19" spans="1:9" s="1" customFormat="1" ht="12">
      <c r="A19" s="34">
        <v>1</v>
      </c>
      <c r="B19" s="231" t="s">
        <v>139</v>
      </c>
      <c r="C19" s="231"/>
      <c r="D19" s="231"/>
      <c r="E19" s="100">
        <v>318000</v>
      </c>
      <c r="F19" s="101">
        <v>317800</v>
      </c>
      <c r="G19" s="101">
        <v>317800</v>
      </c>
      <c r="H19" s="101">
        <v>317800</v>
      </c>
      <c r="I19" s="101">
        <f>+F19+G19+H19</f>
        <v>953400</v>
      </c>
    </row>
    <row r="20" spans="1:9" s="35" customFormat="1">
      <c r="B20" s="36"/>
      <c r="C20" s="36"/>
      <c r="D20" s="81" t="s">
        <v>19</v>
      </c>
      <c r="E20" s="99">
        <f>+E19</f>
        <v>318000</v>
      </c>
      <c r="F20" s="127">
        <v>317800</v>
      </c>
      <c r="G20" s="127">
        <v>317800</v>
      </c>
      <c r="H20" s="127">
        <v>317800</v>
      </c>
      <c r="I20" s="127">
        <v>953400</v>
      </c>
    </row>
    <row r="21" spans="1:9">
      <c r="F21">
        <f>317800/37200000</f>
        <v>8.5430107526881724E-3</v>
      </c>
      <c r="G21">
        <f>+G20*100/32800000</f>
        <v>0.96890243902439022</v>
      </c>
    </row>
  </sheetData>
  <mergeCells count="24">
    <mergeCell ref="B14:D14"/>
    <mergeCell ref="C15:D15"/>
    <mergeCell ref="B18:D18"/>
    <mergeCell ref="B19:D19"/>
    <mergeCell ref="D13:F13"/>
    <mergeCell ref="B12:C12"/>
    <mergeCell ref="A5:B5"/>
    <mergeCell ref="C5:I5"/>
    <mergeCell ref="A6:B6"/>
    <mergeCell ref="C6:I6"/>
    <mergeCell ref="A7:B7"/>
    <mergeCell ref="C7:I7"/>
    <mergeCell ref="A8:B8"/>
    <mergeCell ref="C8:I8"/>
    <mergeCell ref="A10:A11"/>
    <mergeCell ref="B10:C11"/>
    <mergeCell ref="D10:I10"/>
    <mergeCell ref="A4:B4"/>
    <mergeCell ref="C4:I4"/>
    <mergeCell ref="A1:I1"/>
    <mergeCell ref="A2:B2"/>
    <mergeCell ref="C2:I2"/>
    <mergeCell ref="A3:B3"/>
    <mergeCell ref="C3:I3"/>
  </mergeCells>
  <printOptions horizontalCentered="1"/>
  <pageMargins left="0.39370078740157483" right="0.31496062992125984" top="0.98425196850393704" bottom="0.70866141732283472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6"/>
  <sheetViews>
    <sheetView zoomScale="120" zoomScaleNormal="120" workbookViewId="0">
      <selection activeCell="F16" sqref="F16"/>
    </sheetView>
  </sheetViews>
  <sheetFormatPr defaultColWidth="11.42578125" defaultRowHeight="12.75"/>
  <cols>
    <col min="1" max="1" width="7" customWidth="1"/>
    <col min="2" max="2" width="8.140625" customWidth="1"/>
    <col min="3" max="3" width="17.140625" customWidth="1"/>
    <col min="4" max="4" width="26.28515625" customWidth="1"/>
    <col min="5" max="5" width="15.28515625" hidden="1" customWidth="1"/>
    <col min="6" max="8" width="12.7109375" customWidth="1"/>
    <col min="9" max="9" width="13" customWidth="1"/>
  </cols>
  <sheetData>
    <row r="1" spans="1:9" ht="38.25" customHeight="1">
      <c r="A1" s="211" t="s">
        <v>20</v>
      </c>
      <c r="B1" s="211"/>
      <c r="C1" s="211"/>
      <c r="D1" s="211"/>
      <c r="E1" s="211"/>
      <c r="F1" s="211"/>
      <c r="G1" s="211"/>
      <c r="H1" s="211"/>
      <c r="I1" s="211"/>
    </row>
    <row r="2" spans="1:9" ht="42.75" customHeight="1">
      <c r="A2" s="22"/>
      <c r="B2" s="143" t="s">
        <v>6</v>
      </c>
      <c r="C2" s="143"/>
      <c r="D2" s="143"/>
      <c r="E2" s="84" t="s">
        <v>14</v>
      </c>
      <c r="F2" s="122" t="s">
        <v>174</v>
      </c>
      <c r="G2" s="84" t="s">
        <v>16</v>
      </c>
      <c r="H2" s="84" t="s">
        <v>17</v>
      </c>
      <c r="I2" s="84" t="s">
        <v>18</v>
      </c>
    </row>
    <row r="3" spans="1:9" ht="18" customHeight="1">
      <c r="A3" s="25">
        <v>1</v>
      </c>
      <c r="B3" s="16" t="s">
        <v>7</v>
      </c>
      <c r="C3" s="235" t="s">
        <v>140</v>
      </c>
      <c r="D3" s="235"/>
      <c r="E3" s="102">
        <v>95000</v>
      </c>
      <c r="F3" s="102">
        <v>95000</v>
      </c>
      <c r="G3" s="102">
        <v>95000</v>
      </c>
      <c r="H3" s="102">
        <v>95000</v>
      </c>
      <c r="I3" s="102">
        <f>+F3+G3+H3</f>
        <v>285000</v>
      </c>
    </row>
    <row r="4" spans="1:9" ht="18" customHeight="1">
      <c r="A4" s="25">
        <v>2</v>
      </c>
      <c r="B4" s="16" t="s">
        <v>7</v>
      </c>
      <c r="C4" s="235" t="s">
        <v>141</v>
      </c>
      <c r="D4" s="235"/>
      <c r="E4" s="102">
        <v>14400</v>
      </c>
      <c r="F4" s="102">
        <v>14400</v>
      </c>
      <c r="G4" s="102">
        <v>14400</v>
      </c>
      <c r="H4" s="102">
        <v>14400</v>
      </c>
      <c r="I4" s="102">
        <f t="shared" ref="I4:I15" si="0">+F4+G4+H4</f>
        <v>43200</v>
      </c>
    </row>
    <row r="5" spans="1:9" ht="18" customHeight="1">
      <c r="A5" s="25">
        <v>3</v>
      </c>
      <c r="B5" s="16" t="s">
        <v>7</v>
      </c>
      <c r="C5" s="233" t="s">
        <v>142</v>
      </c>
      <c r="D5" s="236"/>
      <c r="E5" s="102">
        <v>90000</v>
      </c>
      <c r="F5" s="102">
        <v>90000</v>
      </c>
      <c r="G5" s="102">
        <v>90000</v>
      </c>
      <c r="H5" s="102">
        <v>90000</v>
      </c>
      <c r="I5" s="102">
        <f t="shared" si="0"/>
        <v>270000</v>
      </c>
    </row>
    <row r="6" spans="1:9" ht="18" customHeight="1">
      <c r="A6" s="25">
        <v>4</v>
      </c>
      <c r="B6" s="16" t="s">
        <v>7</v>
      </c>
      <c r="C6" s="233" t="s">
        <v>143</v>
      </c>
      <c r="D6" s="234"/>
      <c r="E6" s="102">
        <v>14400</v>
      </c>
      <c r="F6" s="102">
        <v>14400</v>
      </c>
      <c r="G6" s="102">
        <v>14400</v>
      </c>
      <c r="H6" s="102">
        <v>14400</v>
      </c>
      <c r="I6" s="102">
        <f t="shared" si="0"/>
        <v>43200</v>
      </c>
    </row>
    <row r="7" spans="1:9" ht="18" customHeight="1">
      <c r="A7" s="25">
        <v>5</v>
      </c>
      <c r="B7" s="16" t="s">
        <v>7</v>
      </c>
      <c r="C7" s="233" t="s">
        <v>144</v>
      </c>
      <c r="D7" s="234"/>
      <c r="E7" s="102">
        <v>22000</v>
      </c>
      <c r="F7" s="102">
        <v>22000</v>
      </c>
      <c r="G7" s="102">
        <v>22000</v>
      </c>
      <c r="H7" s="102">
        <v>22000</v>
      </c>
      <c r="I7" s="102">
        <f t="shared" si="0"/>
        <v>66000</v>
      </c>
    </row>
    <row r="8" spans="1:9" ht="18" customHeight="1">
      <c r="A8" s="25">
        <v>6</v>
      </c>
      <c r="B8" s="16" t="s">
        <v>7</v>
      </c>
      <c r="C8" s="233" t="s">
        <v>145</v>
      </c>
      <c r="D8" s="234"/>
      <c r="E8" s="102">
        <v>14400</v>
      </c>
      <c r="F8" s="102">
        <v>14400</v>
      </c>
      <c r="G8" s="102">
        <v>14400</v>
      </c>
      <c r="H8" s="102">
        <v>14400</v>
      </c>
      <c r="I8" s="102">
        <f t="shared" si="0"/>
        <v>43200</v>
      </c>
    </row>
    <row r="9" spans="1:9" ht="18" customHeight="1">
      <c r="A9" s="25">
        <v>7</v>
      </c>
      <c r="B9" s="16" t="s">
        <v>7</v>
      </c>
      <c r="C9" s="233" t="s">
        <v>146</v>
      </c>
      <c r="D9" s="234"/>
      <c r="E9" s="102">
        <v>14400</v>
      </c>
      <c r="F9" s="102">
        <v>14400</v>
      </c>
      <c r="G9" s="102">
        <v>14400</v>
      </c>
      <c r="H9" s="102">
        <v>14400</v>
      </c>
      <c r="I9" s="102">
        <f t="shared" si="0"/>
        <v>43200</v>
      </c>
    </row>
    <row r="10" spans="1:9" ht="18" customHeight="1">
      <c r="A10" s="25">
        <v>8</v>
      </c>
      <c r="B10" s="16" t="s">
        <v>7</v>
      </c>
      <c r="C10" s="233" t="s">
        <v>147</v>
      </c>
      <c r="D10" s="234"/>
      <c r="E10" s="102">
        <v>14400</v>
      </c>
      <c r="F10" s="102">
        <v>14400</v>
      </c>
      <c r="G10" s="102">
        <v>14400</v>
      </c>
      <c r="H10" s="102">
        <v>14400</v>
      </c>
      <c r="I10" s="102">
        <f t="shared" si="0"/>
        <v>43200</v>
      </c>
    </row>
    <row r="11" spans="1:9" ht="18" customHeight="1">
      <c r="A11" s="25">
        <v>9</v>
      </c>
      <c r="B11" s="16" t="s">
        <v>7</v>
      </c>
      <c r="C11" s="233" t="s">
        <v>148</v>
      </c>
      <c r="D11" s="234"/>
      <c r="E11" s="102">
        <v>12000</v>
      </c>
      <c r="F11" s="102">
        <v>14400</v>
      </c>
      <c r="G11" s="102">
        <v>14400</v>
      </c>
      <c r="H11" s="102">
        <v>14400</v>
      </c>
      <c r="I11" s="102">
        <f t="shared" si="0"/>
        <v>43200</v>
      </c>
    </row>
    <row r="12" spans="1:9" ht="18" customHeight="1">
      <c r="A12" s="25">
        <v>10</v>
      </c>
      <c r="B12" s="16" t="s">
        <v>7</v>
      </c>
      <c r="C12" s="233" t="s">
        <v>149</v>
      </c>
      <c r="D12" s="234"/>
      <c r="E12" s="102">
        <v>12000</v>
      </c>
      <c r="F12" s="102">
        <v>14400</v>
      </c>
      <c r="G12" s="102">
        <v>14400</v>
      </c>
      <c r="H12" s="102">
        <v>14400</v>
      </c>
      <c r="I12" s="102">
        <f t="shared" si="0"/>
        <v>43200</v>
      </c>
    </row>
    <row r="13" spans="1:9" ht="18" customHeight="1">
      <c r="A13" s="25">
        <v>11</v>
      </c>
      <c r="B13" s="16" t="s">
        <v>7</v>
      </c>
      <c r="C13" s="233" t="s">
        <v>150</v>
      </c>
      <c r="D13" s="234"/>
      <c r="E13" s="102">
        <v>5000</v>
      </c>
      <c r="F13" s="102">
        <v>5000</v>
      </c>
      <c r="G13" s="102">
        <v>5000</v>
      </c>
      <c r="H13" s="102">
        <v>5000</v>
      </c>
      <c r="I13" s="102">
        <f t="shared" si="0"/>
        <v>15000</v>
      </c>
    </row>
    <row r="14" spans="1:9" ht="18" customHeight="1">
      <c r="A14" s="25">
        <v>12</v>
      </c>
      <c r="B14" s="16" t="s">
        <v>7</v>
      </c>
      <c r="C14" s="233" t="s">
        <v>151</v>
      </c>
      <c r="D14" s="234"/>
      <c r="E14" s="102">
        <v>5000</v>
      </c>
      <c r="F14" s="102">
        <v>5000</v>
      </c>
      <c r="G14" s="102">
        <v>5000</v>
      </c>
      <c r="H14" s="102">
        <v>5000</v>
      </c>
      <c r="I14" s="102">
        <f t="shared" si="0"/>
        <v>15000</v>
      </c>
    </row>
    <row r="15" spans="1:9" s="46" customFormat="1" ht="11.25" hidden="1">
      <c r="A15" s="25">
        <v>13</v>
      </c>
      <c r="B15" s="16" t="s">
        <v>7</v>
      </c>
      <c r="C15" s="233" t="s">
        <v>152</v>
      </c>
      <c r="D15" s="234"/>
      <c r="E15" s="121">
        <v>5000</v>
      </c>
      <c r="F15" s="121">
        <v>0</v>
      </c>
      <c r="G15" s="121">
        <v>0</v>
      </c>
      <c r="H15" s="121">
        <v>0</v>
      </c>
      <c r="I15" s="121">
        <f t="shared" si="0"/>
        <v>0</v>
      </c>
    </row>
    <row r="16" spans="1:9">
      <c r="A16" s="46"/>
      <c r="B16" s="46"/>
      <c r="C16" s="46"/>
      <c r="D16" s="45" t="s">
        <v>19</v>
      </c>
      <c r="E16" s="103">
        <v>318000</v>
      </c>
      <c r="F16" s="103">
        <f>F3+F4+F5+F6+F7+F8+F9+F10+F11+F12+F13+F14</f>
        <v>317800</v>
      </c>
      <c r="G16" s="103">
        <f>G3+G4+G5+G6+G7+G8+G9+G10+G11+G12+G13+G14</f>
        <v>317800</v>
      </c>
      <c r="H16" s="103">
        <f>H3+H4+H5+H6+H7+H8+H9+H10+H11+H12+H13+H14</f>
        <v>317800</v>
      </c>
      <c r="I16" s="103">
        <f>I3+I4+I5+I6+I7+I8+I9+I10+I11+I12+I13+I14</f>
        <v>953400</v>
      </c>
    </row>
  </sheetData>
  <mergeCells count="15">
    <mergeCell ref="C14:D14"/>
    <mergeCell ref="C15:D15"/>
    <mergeCell ref="C8:D8"/>
    <mergeCell ref="C9:D9"/>
    <mergeCell ref="C10:D10"/>
    <mergeCell ref="C11:D11"/>
    <mergeCell ref="C12:D12"/>
    <mergeCell ref="C13:D13"/>
    <mergeCell ref="A1:I1"/>
    <mergeCell ref="C7:D7"/>
    <mergeCell ref="B2:D2"/>
    <mergeCell ref="C3:D3"/>
    <mergeCell ref="C4:D4"/>
    <mergeCell ref="C5:D5"/>
    <mergeCell ref="C6:D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topLeftCell="C16" zoomScale="150" zoomScaleNormal="120" zoomScaleSheetLayoutView="150" workbookViewId="0">
      <selection activeCell="I28" sqref="I28"/>
    </sheetView>
  </sheetViews>
  <sheetFormatPr defaultColWidth="8.7109375" defaultRowHeight="12.75"/>
  <cols>
    <col min="1" max="1" width="6.7109375" customWidth="1"/>
    <col min="2" max="2" width="17" style="2" customWidth="1"/>
    <col min="3" max="3" width="28.28515625" style="2" customWidth="1"/>
    <col min="4" max="4" width="20" customWidth="1"/>
    <col min="5" max="5" width="10.7109375" customWidth="1"/>
    <col min="6" max="6" width="11.7109375" customWidth="1"/>
    <col min="7" max="7" width="12" customWidth="1"/>
    <col min="8" max="8" width="11.7109375" customWidth="1"/>
    <col min="9" max="9" width="19.42578125" customWidth="1"/>
    <col min="12" max="12" width="14" bestFit="1" customWidth="1"/>
    <col min="13" max="13" width="12.7109375" bestFit="1" customWidth="1"/>
  </cols>
  <sheetData>
    <row r="1" spans="1:9" ht="31.9" customHeight="1" thickBot="1">
      <c r="A1" s="158" t="s">
        <v>153</v>
      </c>
      <c r="B1" s="159"/>
      <c r="C1" s="159"/>
      <c r="D1" s="159"/>
      <c r="E1" s="159"/>
      <c r="F1" s="159"/>
      <c r="G1" s="159"/>
      <c r="H1" s="159"/>
      <c r="I1" s="160"/>
    </row>
    <row r="2" spans="1:9" s="1" customFormat="1" ht="12.75" customHeight="1">
      <c r="A2" s="184" t="s">
        <v>71</v>
      </c>
      <c r="B2" s="185"/>
      <c r="C2" s="237" t="s">
        <v>72</v>
      </c>
      <c r="D2" s="237"/>
      <c r="E2" s="237"/>
      <c r="F2" s="237"/>
      <c r="G2" s="237"/>
      <c r="H2" s="237"/>
      <c r="I2" s="238"/>
    </row>
    <row r="3" spans="1:9" s="1" customFormat="1" ht="12.75" customHeight="1">
      <c r="A3" s="180" t="s">
        <v>73</v>
      </c>
      <c r="B3" s="181"/>
      <c r="C3" s="222" t="s">
        <v>154</v>
      </c>
      <c r="D3" s="222"/>
      <c r="E3" s="222"/>
      <c r="F3" s="222"/>
      <c r="G3" s="222"/>
      <c r="H3" s="222"/>
      <c r="I3" s="223"/>
    </row>
    <row r="4" spans="1:9" s="1" customFormat="1" ht="24" customHeight="1">
      <c r="A4" s="192" t="s">
        <v>32</v>
      </c>
      <c r="B4" s="181"/>
      <c r="C4" s="182" t="s">
        <v>170</v>
      </c>
      <c r="D4" s="182"/>
      <c r="E4" s="182"/>
      <c r="F4" s="182"/>
      <c r="G4" s="182"/>
      <c r="H4" s="182"/>
      <c r="I4" s="183"/>
    </row>
    <row r="5" spans="1:9" s="1" customFormat="1" ht="12.75" customHeight="1">
      <c r="A5" s="180" t="s">
        <v>24</v>
      </c>
      <c r="B5" s="181"/>
      <c r="C5" s="222" t="s">
        <v>155</v>
      </c>
      <c r="D5" s="222"/>
      <c r="E5" s="222"/>
      <c r="F5" s="222"/>
      <c r="G5" s="222"/>
      <c r="H5" s="222"/>
      <c r="I5" s="223"/>
    </row>
    <row r="6" spans="1:9" s="1" customFormat="1" ht="12.75" customHeight="1">
      <c r="A6" s="180" t="s">
        <v>26</v>
      </c>
      <c r="B6" s="181"/>
      <c r="C6" s="182" t="s">
        <v>156</v>
      </c>
      <c r="D6" s="182"/>
      <c r="E6" s="182"/>
      <c r="F6" s="182"/>
      <c r="G6" s="182"/>
      <c r="H6" s="182"/>
      <c r="I6" s="183"/>
    </row>
    <row r="7" spans="1:9" s="1" customFormat="1" ht="12.75" customHeight="1">
      <c r="A7" s="180" t="s">
        <v>28</v>
      </c>
      <c r="B7" s="181"/>
      <c r="C7" s="239" t="s">
        <v>157</v>
      </c>
      <c r="D7" s="239"/>
      <c r="E7" s="239"/>
      <c r="F7" s="239"/>
      <c r="G7" s="239"/>
      <c r="H7" s="239"/>
      <c r="I7" s="240"/>
    </row>
    <row r="8" spans="1:9" s="1" customFormat="1" ht="29.25" customHeight="1" thickBot="1">
      <c r="A8" s="200" t="s">
        <v>78</v>
      </c>
      <c r="B8" s="201"/>
      <c r="C8" s="228" t="s">
        <v>171</v>
      </c>
      <c r="D8" s="228"/>
      <c r="E8" s="228"/>
      <c r="F8" s="228"/>
      <c r="G8" s="228"/>
      <c r="H8" s="228"/>
      <c r="I8" s="229"/>
    </row>
    <row r="9" spans="1:9" s="1" customFormat="1" ht="12.75" customHeight="1">
      <c r="A9" s="4"/>
      <c r="B9" s="5"/>
      <c r="C9" s="23"/>
      <c r="D9" s="4"/>
      <c r="E9" s="4"/>
      <c r="F9" s="4"/>
      <c r="G9" s="3"/>
    </row>
    <row r="10" spans="1:9" s="1" customFormat="1" ht="13.5" customHeight="1">
      <c r="A10" s="142"/>
      <c r="B10" s="143" t="s">
        <v>33</v>
      </c>
      <c r="C10" s="143"/>
      <c r="D10" s="143" t="s">
        <v>79</v>
      </c>
      <c r="E10" s="143"/>
      <c r="F10" s="143"/>
      <c r="G10" s="143"/>
      <c r="H10" s="143"/>
      <c r="I10" s="143"/>
    </row>
    <row r="11" spans="1:9" s="1" customFormat="1" ht="42">
      <c r="A11" s="142"/>
      <c r="B11" s="143"/>
      <c r="C11" s="143"/>
      <c r="D11" s="21" t="s">
        <v>35</v>
      </c>
      <c r="E11" s="21" t="s">
        <v>36</v>
      </c>
      <c r="F11" s="84" t="s">
        <v>37</v>
      </c>
      <c r="G11" s="84" t="s">
        <v>38</v>
      </c>
      <c r="H11" s="84" t="s">
        <v>39</v>
      </c>
      <c r="I11" s="21" t="s">
        <v>40</v>
      </c>
    </row>
    <row r="12" spans="1:9" s="1" customFormat="1" ht="82.5" customHeight="1">
      <c r="A12" s="58">
        <v>1</v>
      </c>
      <c r="B12" s="208" t="s">
        <v>158</v>
      </c>
      <c r="C12" s="208"/>
      <c r="D12" s="62" t="s">
        <v>159</v>
      </c>
      <c r="E12" s="63">
        <v>6</v>
      </c>
      <c r="F12" s="63" t="s">
        <v>160</v>
      </c>
      <c r="G12" s="63" t="s">
        <v>160</v>
      </c>
      <c r="H12" s="63" t="s">
        <v>160</v>
      </c>
      <c r="I12" s="64" t="s">
        <v>161</v>
      </c>
    </row>
    <row r="13" spans="1:9" s="1" customFormat="1" ht="28.5" customHeight="1">
      <c r="A13" s="9"/>
      <c r="B13" s="9"/>
      <c r="C13" s="9"/>
      <c r="D13" s="232"/>
      <c r="E13" s="232"/>
      <c r="F13" s="232"/>
      <c r="G13" s="10"/>
    </row>
    <row r="14" spans="1:9" s="1" customFormat="1" ht="24" customHeight="1">
      <c r="A14" s="142"/>
      <c r="B14" s="143" t="s">
        <v>46</v>
      </c>
      <c r="C14" s="143"/>
      <c r="D14" s="143" t="s">
        <v>90</v>
      </c>
      <c r="E14" s="143"/>
      <c r="F14" s="143"/>
      <c r="G14" s="143"/>
      <c r="H14" s="143"/>
      <c r="I14" s="143"/>
    </row>
    <row r="15" spans="1:9" s="1" customFormat="1" ht="42">
      <c r="A15" s="142"/>
      <c r="B15" s="143"/>
      <c r="C15" s="143"/>
      <c r="D15" s="21" t="s">
        <v>35</v>
      </c>
      <c r="E15" s="21" t="s">
        <v>36</v>
      </c>
      <c r="F15" s="84" t="s">
        <v>37</v>
      </c>
      <c r="G15" s="84" t="s">
        <v>38</v>
      </c>
      <c r="H15" s="84" t="s">
        <v>39</v>
      </c>
      <c r="I15" s="21" t="s">
        <v>40</v>
      </c>
    </row>
    <row r="16" spans="1:9" s="1" customFormat="1" ht="35.25" customHeight="1">
      <c r="A16" s="193">
        <v>2</v>
      </c>
      <c r="B16" s="208" t="s">
        <v>162</v>
      </c>
      <c r="C16" s="208"/>
      <c r="D16" s="62" t="s">
        <v>163</v>
      </c>
      <c r="E16" s="63">
        <v>5</v>
      </c>
      <c r="F16" s="63">
        <v>5</v>
      </c>
      <c r="G16" s="63">
        <v>5</v>
      </c>
      <c r="H16" s="63">
        <v>5</v>
      </c>
      <c r="I16" s="26" t="s">
        <v>164</v>
      </c>
    </row>
    <row r="17" spans="1:9" s="1" customFormat="1" ht="62.25" customHeight="1">
      <c r="A17" s="193"/>
      <c r="B17" s="208"/>
      <c r="C17" s="208"/>
      <c r="D17" s="62" t="s">
        <v>165</v>
      </c>
      <c r="E17" s="63">
        <v>5</v>
      </c>
      <c r="F17" s="63">
        <v>5</v>
      </c>
      <c r="G17" s="63">
        <v>3</v>
      </c>
      <c r="H17" s="63">
        <v>3</v>
      </c>
      <c r="I17" s="26" t="s">
        <v>166</v>
      </c>
    </row>
    <row r="18" spans="1:9" s="1" customFormat="1" ht="12.75" customHeight="1">
      <c r="A18" s="9"/>
      <c r="B18" s="9"/>
      <c r="C18" s="9"/>
      <c r="D18" s="138"/>
      <c r="E18" s="138"/>
      <c r="F18" s="138"/>
      <c r="G18" s="10"/>
    </row>
    <row r="19" spans="1:9" s="1" customFormat="1" ht="63" customHeight="1">
      <c r="A19" s="22"/>
      <c r="B19" s="143" t="s">
        <v>93</v>
      </c>
      <c r="C19" s="143"/>
      <c r="D19" s="143"/>
      <c r="E19" s="84" t="s">
        <v>14</v>
      </c>
      <c r="F19" s="84" t="s">
        <v>15</v>
      </c>
      <c r="G19" s="84" t="s">
        <v>16</v>
      </c>
      <c r="H19" s="84" t="s">
        <v>17</v>
      </c>
      <c r="I19" s="84" t="s">
        <v>18</v>
      </c>
    </row>
    <row r="20" spans="1:9" s="17" customFormat="1" ht="12">
      <c r="A20" s="19">
        <v>1</v>
      </c>
      <c r="B20" s="19">
        <v>416100</v>
      </c>
      <c r="C20" s="241" t="s">
        <v>169</v>
      </c>
      <c r="D20" s="242"/>
      <c r="E20" s="104">
        <f>65000+10000+12000+70000</f>
        <v>157000</v>
      </c>
      <c r="F20" s="104">
        <f>65000+7000</f>
        <v>72000</v>
      </c>
      <c r="G20" s="104">
        <f>65000+17000</f>
        <v>82000</v>
      </c>
      <c r="H20" s="104">
        <f>65000+12000</f>
        <v>77000</v>
      </c>
      <c r="I20" s="104">
        <f t="shared" ref="I20:I22" si="0">+F20+G20+H20</f>
        <v>231000</v>
      </c>
    </row>
    <row r="21" spans="1:9" s="17" customFormat="1" ht="12">
      <c r="A21" s="19">
        <v>2</v>
      </c>
      <c r="B21" s="19">
        <v>414100</v>
      </c>
      <c r="C21" s="241" t="s">
        <v>12</v>
      </c>
      <c r="D21" s="242"/>
      <c r="E21" s="104">
        <v>10000</v>
      </c>
      <c r="F21" s="104">
        <v>12000</v>
      </c>
      <c r="G21" s="104">
        <v>10000</v>
      </c>
      <c r="H21" s="104">
        <v>10000</v>
      </c>
      <c r="I21" s="104">
        <f t="shared" si="0"/>
        <v>32000</v>
      </c>
    </row>
    <row r="22" spans="1:9" s="18" customFormat="1">
      <c r="A22" s="19">
        <v>3</v>
      </c>
      <c r="B22" s="19">
        <v>416300</v>
      </c>
      <c r="C22" s="241" t="s">
        <v>167</v>
      </c>
      <c r="D22" s="242"/>
      <c r="E22" s="104">
        <v>19600</v>
      </c>
      <c r="F22" s="104">
        <v>28000</v>
      </c>
      <c r="G22" s="104">
        <v>23000</v>
      </c>
      <c r="H22" s="104">
        <v>23000</v>
      </c>
      <c r="I22" s="104">
        <f t="shared" si="0"/>
        <v>74000</v>
      </c>
    </row>
    <row r="23" spans="1:9" s="40" customFormat="1">
      <c r="A23" s="37"/>
      <c r="B23" s="38"/>
      <c r="C23" s="39"/>
      <c r="D23" s="20" t="s">
        <v>19</v>
      </c>
      <c r="E23" s="103">
        <f>+SUM(E20:E22)</f>
        <v>186600</v>
      </c>
      <c r="F23" s="103">
        <f>+SUM(F20:F22)</f>
        <v>112000</v>
      </c>
      <c r="G23" s="103">
        <f>+SUM(G20:G22)</f>
        <v>115000</v>
      </c>
      <c r="H23" s="103">
        <f>+SUM(H20:H22)</f>
        <v>110000</v>
      </c>
      <c r="I23" s="103">
        <f>+SUM(I20:I22)</f>
        <v>337000</v>
      </c>
    </row>
    <row r="24" spans="1:9" ht="27" customHeight="1">
      <c r="E24" s="11"/>
      <c r="F24" s="11"/>
      <c r="G24" s="10"/>
    </row>
    <row r="25" spans="1:9" s="1" customFormat="1" ht="43.15" customHeight="1">
      <c r="A25" s="22"/>
      <c r="B25" s="143" t="s">
        <v>100</v>
      </c>
      <c r="C25" s="143"/>
      <c r="D25" s="143"/>
      <c r="E25" s="84" t="s">
        <v>101</v>
      </c>
      <c r="F25" s="84" t="s">
        <v>102</v>
      </c>
      <c r="G25" s="84" t="s">
        <v>103</v>
      </c>
      <c r="H25" s="84" t="s">
        <v>104</v>
      </c>
      <c r="I25" s="84" t="s">
        <v>18</v>
      </c>
    </row>
    <row r="26" spans="1:9" s="1" customFormat="1" ht="16.149999999999999" customHeight="1">
      <c r="A26" s="25">
        <v>1</v>
      </c>
      <c r="B26" s="204" t="s">
        <v>105</v>
      </c>
      <c r="C26" s="205"/>
      <c r="D26" s="206"/>
      <c r="E26" s="102">
        <f>+SUM(E23:E25)</f>
        <v>186600</v>
      </c>
      <c r="F26" s="102">
        <f>F23</f>
        <v>112000</v>
      </c>
      <c r="G26" s="102">
        <f>G23</f>
        <v>115000</v>
      </c>
      <c r="H26" s="102">
        <f>H23</f>
        <v>110000</v>
      </c>
      <c r="I26" s="102">
        <f>+SUM(I23:I25)</f>
        <v>337000</v>
      </c>
    </row>
    <row r="27" spans="1:9" ht="15" customHeight="1">
      <c r="D27" s="80" t="s">
        <v>19</v>
      </c>
      <c r="E27" s="103">
        <f>+E26</f>
        <v>186600</v>
      </c>
      <c r="F27" s="103">
        <f t="shared" ref="F27:H27" si="1">+F26</f>
        <v>112000</v>
      </c>
      <c r="G27" s="103">
        <f t="shared" si="1"/>
        <v>115000</v>
      </c>
      <c r="H27" s="103">
        <f t="shared" si="1"/>
        <v>110000</v>
      </c>
      <c r="I27" s="103">
        <f>+I26</f>
        <v>337000</v>
      </c>
    </row>
  </sheetData>
  <mergeCells count="32">
    <mergeCell ref="B25:D25"/>
    <mergeCell ref="B26:D26"/>
    <mergeCell ref="B19:D19"/>
    <mergeCell ref="C20:D20"/>
    <mergeCell ref="C21:D21"/>
    <mergeCell ref="C22:D22"/>
    <mergeCell ref="D18:F18"/>
    <mergeCell ref="D13:F13"/>
    <mergeCell ref="A14:A15"/>
    <mergeCell ref="B14:C15"/>
    <mergeCell ref="D14:I14"/>
    <mergeCell ref="A16:A17"/>
    <mergeCell ref="B16:C17"/>
    <mergeCell ref="B12:C12"/>
    <mergeCell ref="A5:B5"/>
    <mergeCell ref="C5:I5"/>
    <mergeCell ref="A6:B6"/>
    <mergeCell ref="C6:I6"/>
    <mergeCell ref="A7:B7"/>
    <mergeCell ref="C7:I7"/>
    <mergeCell ref="A8:B8"/>
    <mergeCell ref="C8:I8"/>
    <mergeCell ref="A10:A11"/>
    <mergeCell ref="B10:C11"/>
    <mergeCell ref="D10:I10"/>
    <mergeCell ref="A4:B4"/>
    <mergeCell ref="C4:I4"/>
    <mergeCell ref="A1:I1"/>
    <mergeCell ref="A2:B2"/>
    <mergeCell ref="C2:I2"/>
    <mergeCell ref="A3:B3"/>
    <mergeCell ref="C3:I3"/>
  </mergeCells>
  <printOptions horizontalCentered="1"/>
  <pageMargins left="0.39370078740157483" right="0.31496062992125984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3"/>
  <sheetViews>
    <sheetView view="pageBreakPreview" zoomScale="60" zoomScaleNormal="120" workbookViewId="0">
      <selection activeCell="G8" sqref="G8"/>
    </sheetView>
  </sheetViews>
  <sheetFormatPr defaultColWidth="11.42578125" defaultRowHeight="15"/>
  <cols>
    <col min="1" max="1" width="11.42578125" style="105"/>
    <col min="2" max="2" width="7.7109375" style="105" customWidth="1"/>
    <col min="3" max="3" width="17.140625" style="105" customWidth="1"/>
    <col min="4" max="4" width="26.28515625" style="105" customWidth="1"/>
    <col min="5" max="16384" width="11.42578125" style="105"/>
  </cols>
  <sheetData>
    <row r="1" spans="1:9" ht="34.15" customHeight="1">
      <c r="A1" s="243" t="s">
        <v>20</v>
      </c>
      <c r="B1" s="243"/>
      <c r="C1" s="243"/>
      <c r="D1" s="243"/>
      <c r="E1" s="243"/>
      <c r="F1" s="243"/>
      <c r="G1" s="243"/>
      <c r="H1" s="243"/>
      <c r="I1" s="243"/>
    </row>
    <row r="2" spans="1:9" ht="54.75" customHeight="1">
      <c r="A2" s="106"/>
      <c r="B2" s="247" t="s">
        <v>6</v>
      </c>
      <c r="C2" s="247"/>
      <c r="D2" s="247"/>
      <c r="E2" s="107" t="s">
        <v>14</v>
      </c>
      <c r="F2" s="107" t="s">
        <v>15</v>
      </c>
      <c r="G2" s="107" t="s">
        <v>16</v>
      </c>
      <c r="H2" s="107" t="s">
        <v>17</v>
      </c>
      <c r="I2" s="107" t="s">
        <v>18</v>
      </c>
    </row>
    <row r="3" spans="1:9">
      <c r="A3" s="108">
        <v>1</v>
      </c>
      <c r="B3" s="109" t="s">
        <v>7</v>
      </c>
      <c r="C3" s="248" t="s">
        <v>8</v>
      </c>
      <c r="D3" s="248"/>
      <c r="E3" s="110">
        <v>65000</v>
      </c>
      <c r="F3" s="110">
        <v>65000</v>
      </c>
      <c r="G3" s="110">
        <v>65000</v>
      </c>
      <c r="H3" s="110">
        <v>65000</v>
      </c>
      <c r="I3" s="110">
        <f>+F3+G3+H3</f>
        <v>195000</v>
      </c>
    </row>
    <row r="4" spans="1:9">
      <c r="A4" s="108">
        <v>2</v>
      </c>
      <c r="B4" s="109" t="s">
        <v>7</v>
      </c>
      <c r="C4" s="248" t="s">
        <v>9</v>
      </c>
      <c r="D4" s="248"/>
      <c r="E4" s="110">
        <v>10000</v>
      </c>
      <c r="F4" s="110" t="s">
        <v>0</v>
      </c>
      <c r="G4" s="110" t="s">
        <v>0</v>
      </c>
      <c r="H4" s="110" t="s">
        <v>0</v>
      </c>
      <c r="I4" s="110">
        <v>0</v>
      </c>
    </row>
    <row r="5" spans="1:9">
      <c r="A5" s="108">
        <v>3</v>
      </c>
      <c r="B5" s="109" t="s">
        <v>7</v>
      </c>
      <c r="C5" s="248" t="s">
        <v>10</v>
      </c>
      <c r="D5" s="248"/>
      <c r="E5" s="110">
        <v>12000</v>
      </c>
      <c r="F5" s="110">
        <v>7000</v>
      </c>
      <c r="G5" s="110">
        <v>17000</v>
      </c>
      <c r="H5" s="110">
        <v>12000</v>
      </c>
      <c r="I5" s="110">
        <f t="shared" ref="I5:I8" si="0">+F5+G5+H5</f>
        <v>36000</v>
      </c>
    </row>
    <row r="6" spans="1:9">
      <c r="A6" s="108">
        <v>4</v>
      </c>
      <c r="B6" s="109" t="s">
        <v>7</v>
      </c>
      <c r="C6" s="248" t="s">
        <v>11</v>
      </c>
      <c r="D6" s="248"/>
      <c r="E6" s="110">
        <v>70000</v>
      </c>
      <c r="F6" s="110" t="s">
        <v>0</v>
      </c>
      <c r="G6" s="110" t="s">
        <v>0</v>
      </c>
      <c r="H6" s="110" t="s">
        <v>0</v>
      </c>
      <c r="I6" s="110">
        <v>0</v>
      </c>
    </row>
    <row r="7" spans="1:9">
      <c r="A7" s="108">
        <v>5</v>
      </c>
      <c r="B7" s="109" t="s">
        <v>7</v>
      </c>
      <c r="C7" s="246" t="s">
        <v>12</v>
      </c>
      <c r="D7" s="246"/>
      <c r="E7" s="110">
        <v>10000</v>
      </c>
      <c r="F7" s="110">
        <v>12000</v>
      </c>
      <c r="G7" s="110">
        <v>10000</v>
      </c>
      <c r="H7" s="110">
        <v>10000</v>
      </c>
      <c r="I7" s="110">
        <f t="shared" si="0"/>
        <v>32000</v>
      </c>
    </row>
    <row r="8" spans="1:9" ht="41.25" customHeight="1">
      <c r="A8" s="108">
        <v>6</v>
      </c>
      <c r="B8" s="109" t="s">
        <v>7</v>
      </c>
      <c r="C8" s="244" t="s">
        <v>13</v>
      </c>
      <c r="D8" s="245"/>
      <c r="E8" s="110">
        <v>19600</v>
      </c>
      <c r="F8" s="110">
        <v>28000</v>
      </c>
      <c r="G8" s="110">
        <v>23000</v>
      </c>
      <c r="H8" s="110">
        <v>23000</v>
      </c>
      <c r="I8" s="110">
        <f t="shared" si="0"/>
        <v>74000</v>
      </c>
    </row>
    <row r="9" spans="1:9" s="111" customFormat="1" ht="15.75">
      <c r="D9" s="112" t="s">
        <v>19</v>
      </c>
      <c r="E9" s="113">
        <f>+SUM(E3:E8)</f>
        <v>186600</v>
      </c>
      <c r="F9" s="113">
        <f t="shared" ref="F9:H9" si="1">+SUM(F3:F8)</f>
        <v>112000</v>
      </c>
      <c r="G9" s="113">
        <f t="shared" si="1"/>
        <v>115000</v>
      </c>
      <c r="H9" s="113">
        <f t="shared" si="1"/>
        <v>110000</v>
      </c>
      <c r="I9" s="113">
        <f>+F9+G9+H9</f>
        <v>337000</v>
      </c>
    </row>
    <row r="13" spans="1:9">
      <c r="E13" s="114"/>
    </row>
  </sheetData>
  <mergeCells count="8">
    <mergeCell ref="A1:I1"/>
    <mergeCell ref="C8:D8"/>
    <mergeCell ref="C7:D7"/>
    <mergeCell ref="B2:D2"/>
    <mergeCell ref="C3:D3"/>
    <mergeCell ref="C4:D4"/>
    <mergeCell ref="C5:D5"/>
    <mergeCell ref="C6:D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Program SOCIJALNA ZAŠTITA</vt:lpstr>
      <vt:lpstr>PA 1</vt:lpstr>
      <vt:lpstr>PA 1 - Projekti</vt:lpstr>
      <vt:lpstr>PA 2</vt:lpstr>
      <vt:lpstr>PA 2 - Projekti</vt:lpstr>
      <vt:lpstr>PA 3</vt:lpstr>
      <vt:lpstr>PA 3 - Projekti</vt:lpstr>
      <vt:lpstr>'PA 1'!Print_Area</vt:lpstr>
      <vt:lpstr>'PA 2'!Print_Area</vt:lpstr>
      <vt:lpstr>'PA 3'!Print_Area</vt:lpstr>
      <vt:lpstr>'Program SOCIJALNA ZAŠTITA'!Print_Area</vt:lpstr>
    </vt:vector>
  </TitlesOfParts>
  <Company>PRESSNOW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 Rokvić</dc:creator>
  <cp:lastModifiedBy>kanc84tanjab</cp:lastModifiedBy>
  <cp:lastPrinted>2022-03-23T10:31:08Z</cp:lastPrinted>
  <dcterms:created xsi:type="dcterms:W3CDTF">2006-04-28T10:39:09Z</dcterms:created>
  <dcterms:modified xsi:type="dcterms:W3CDTF">2022-03-25T10:39:05Z</dcterms:modified>
</cp:coreProperties>
</file>